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Pictures\Assessing\Sales Studies\2025\Garfield\"/>
    </mc:Choice>
  </mc:AlternateContent>
  <xr:revisionPtr revIDLastSave="0" documentId="13_ncr:1_{68AAB7ED-E3A7-4A69-BA64-E58ADA28FF9F}" xr6:coauthVersionLast="47" xr6:coauthVersionMax="47" xr10:uidLastSave="{00000000-0000-0000-0000-000000000000}"/>
  <bookViews>
    <workbookView xWindow="-120" yWindow="16080" windowWidth="29040" windowHeight="16440" xr2:uid="{7F28564A-2061-4F98-AC36-D922425FA8FE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2" l="1"/>
  <c r="P34" i="2" s="1"/>
  <c r="I34" i="2"/>
  <c r="N33" i="2"/>
  <c r="R33" i="2" s="1"/>
  <c r="L33" i="2"/>
  <c r="P33" i="2" s="1"/>
  <c r="I33" i="2"/>
  <c r="I2" i="2"/>
  <c r="L2" i="2"/>
  <c r="N2" i="2" s="1"/>
  <c r="I3" i="2"/>
  <c r="L3" i="2"/>
  <c r="P3" i="2" s="1"/>
  <c r="I4" i="2"/>
  <c r="L4" i="2"/>
  <c r="N4" i="2" s="1"/>
  <c r="I5" i="2"/>
  <c r="L5" i="2"/>
  <c r="P5" i="2" s="1"/>
  <c r="I6" i="2"/>
  <c r="L6" i="2"/>
  <c r="N6" i="2" s="1"/>
  <c r="I7" i="2"/>
  <c r="L7" i="2"/>
  <c r="N7" i="2" s="1"/>
  <c r="I8" i="2"/>
  <c r="L8" i="2"/>
  <c r="P8" i="2" s="1"/>
  <c r="I9" i="2"/>
  <c r="L9" i="2"/>
  <c r="N9" i="2" s="1"/>
  <c r="I10" i="2"/>
  <c r="L10" i="2"/>
  <c r="P10" i="2" s="1"/>
  <c r="I11" i="2"/>
  <c r="L11" i="2"/>
  <c r="N11" i="2" s="1"/>
  <c r="I12" i="2"/>
  <c r="L12" i="2"/>
  <c r="N12" i="2" s="1"/>
  <c r="I13" i="2"/>
  <c r="L13" i="2"/>
  <c r="N13" i="2" s="1"/>
  <c r="I14" i="2"/>
  <c r="L14" i="2"/>
  <c r="P14" i="2" s="1"/>
  <c r="N14" i="2"/>
  <c r="I15" i="2"/>
  <c r="L15" i="2"/>
  <c r="N15" i="2" s="1"/>
  <c r="I16" i="2"/>
  <c r="L16" i="2"/>
  <c r="N16" i="2" s="1"/>
  <c r="P16" i="2"/>
  <c r="I17" i="2"/>
  <c r="L17" i="2"/>
  <c r="P17" i="2" s="1"/>
  <c r="I18" i="2"/>
  <c r="L18" i="2"/>
  <c r="P18" i="2" s="1"/>
  <c r="I19" i="2"/>
  <c r="L19" i="2"/>
  <c r="N19" i="2" s="1"/>
  <c r="I20" i="2"/>
  <c r="L20" i="2"/>
  <c r="P20" i="2" s="1"/>
  <c r="I21" i="2"/>
  <c r="L21" i="2"/>
  <c r="N21" i="2" s="1"/>
  <c r="I22" i="2"/>
  <c r="L22" i="2"/>
  <c r="N22" i="2" s="1"/>
  <c r="D23" i="2"/>
  <c r="G23" i="2"/>
  <c r="H23" i="2"/>
  <c r="I24" i="2" s="1"/>
  <c r="J23" i="2"/>
  <c r="M23" i="2"/>
  <c r="N8" i="2" l="1"/>
  <c r="N34" i="2"/>
  <c r="R34" i="2" s="1"/>
  <c r="N20" i="2"/>
  <c r="P21" i="2"/>
  <c r="P13" i="2"/>
  <c r="N17" i="2"/>
  <c r="N5" i="2"/>
  <c r="N3" i="2"/>
  <c r="N25" i="2" s="1"/>
  <c r="L23" i="2"/>
  <c r="N24" i="2" s="1"/>
  <c r="N18" i="2"/>
  <c r="P11" i="2"/>
  <c r="N10" i="2"/>
  <c r="I25" i="2"/>
  <c r="Q24" i="2"/>
  <c r="P6" i="2"/>
  <c r="P9" i="2"/>
  <c r="P2" i="2"/>
  <c r="P19" i="2"/>
  <c r="P12" i="2"/>
  <c r="P4" i="2"/>
  <c r="P22" i="2"/>
  <c r="P15" i="2"/>
  <c r="P7" i="2"/>
  <c r="P23" i="2" l="1"/>
  <c r="R5" i="2"/>
  <c r="R13" i="2"/>
  <c r="R20" i="2"/>
  <c r="R3" i="2"/>
  <c r="R10" i="2"/>
  <c r="R17" i="2"/>
  <c r="R18" i="2"/>
  <c r="R7" i="2"/>
  <c r="R15" i="2"/>
  <c r="R22" i="2"/>
  <c r="R23" i="2"/>
  <c r="R4" i="2"/>
  <c r="R12" i="2"/>
  <c r="R19" i="2"/>
  <c r="R2" i="2"/>
  <c r="R9" i="2"/>
  <c r="R16" i="2"/>
  <c r="R11" i="2"/>
  <c r="R6" i="2"/>
  <c r="R14" i="2"/>
  <c r="R21" i="2"/>
  <c r="R8" i="2"/>
  <c r="Q25" i="2" l="1"/>
  <c r="S25" i="2" s="1"/>
</calcChain>
</file>

<file path=xl/sharedStrings.xml><?xml version="1.0" encoding="utf-8"?>
<sst xmlns="http://schemas.openxmlformats.org/spreadsheetml/2006/main" count="195" uniqueCount="80">
  <si>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</si>
  <si>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</si>
  <si>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</si>
  <si>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</si>
  <si>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</si>
  <si>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</si>
  <si>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</si>
  <si>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</si>
  <si>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</si>
  <si>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</si>
  <si>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</si>
  <si>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</si>
  <si>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</si>
  <si>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</si>
  <si>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</si>
  <si>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</si>
  <si>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</si>
  <si>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</si>
  <si>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</si>
  <si>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</si>
  <si>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</si>
  <si>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</si>
  <si>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Property Class</t>
  </si>
  <si>
    <t>Building Depr.</t>
  </si>
  <si>
    <t>18-01-252-017</t>
  </si>
  <si>
    <t>5146 S WEST BLISS LN</t>
  </si>
  <si>
    <t>WD</t>
  </si>
  <si>
    <t>03-ARM'S LENGTH</t>
  </si>
  <si>
    <t>WATER</t>
  </si>
  <si>
    <t>Ranch</t>
  </si>
  <si>
    <t>LAKE FRONT PROPERTIES</t>
  </si>
  <si>
    <t>18-01-253-016</t>
  </si>
  <si>
    <t>5051 S EAST BLISS LN</t>
  </si>
  <si>
    <t>MLC</t>
  </si>
  <si>
    <t>18-01-280-010</t>
  </si>
  <si>
    <t>99 W WILLOW LN</t>
  </si>
  <si>
    <t>RANCH</t>
  </si>
  <si>
    <t>18-01-360-005</t>
  </si>
  <si>
    <t>5544 S GORDON AVE</t>
  </si>
  <si>
    <t>18-01-360-008</t>
  </si>
  <si>
    <t>5560 S GORDON AVE</t>
  </si>
  <si>
    <t>18-01-456-010</t>
  </si>
  <si>
    <t>288 W PICKEREL LAKE DR</t>
  </si>
  <si>
    <t>18-01-458-008</t>
  </si>
  <si>
    <t>284 W PICKEREL LAKE DR</t>
  </si>
  <si>
    <t>18-01-458-011</t>
  </si>
  <si>
    <t>268 W PICKEREL LAKE DR</t>
  </si>
  <si>
    <t>18-02-250-033</t>
  </si>
  <si>
    <t>5055 S GORDON AVE</t>
  </si>
  <si>
    <t>18-02-327-002</t>
  </si>
  <si>
    <t>1330 W ASPREY DR</t>
  </si>
  <si>
    <t>18-02-380-004</t>
  </si>
  <si>
    <t>5470 S SHADY DR</t>
  </si>
  <si>
    <t>18-02-400-003</t>
  </si>
  <si>
    <t>5475 S GORDON AVE</t>
  </si>
  <si>
    <t>18-02-400-005</t>
  </si>
  <si>
    <t>S GORDON AVE</t>
  </si>
  <si>
    <t>18-02-425-011</t>
  </si>
  <si>
    <t>1114 W COTTAGE LN</t>
  </si>
  <si>
    <t>PTA</t>
  </si>
  <si>
    <t>18-02-449-018</t>
  </si>
  <si>
    <t>5301 S GORDON AVE</t>
  </si>
  <si>
    <t>18-12-101-019</t>
  </si>
  <si>
    <t>683 W PICKEREL LAKE DR</t>
  </si>
  <si>
    <t>18-12-227-012</t>
  </si>
  <si>
    <t>198 W PICKEREL LAKE DR</t>
  </si>
  <si>
    <t>18-12-229-002</t>
  </si>
  <si>
    <t>60 W NORTH LANE</t>
  </si>
  <si>
    <t>18-12-229-006</t>
  </si>
  <si>
    <t>10 W NORTH LANE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</si>
  <si>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</si>
  <si>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</si>
  <si>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</si>
  <si>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</si>
  <si>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</si>
  <si>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</si>
  <si>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</si>
  <si>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</si>
  <si>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2024 used:</t>
  </si>
  <si>
    <t>2025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</si>
</sst>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7202-2C34-4ED7-8C75-0D079E21A8A4}">
  <dimension ref="A1:AW34"/>
  <sheetViews>
    <sheetView tabSelected="1" workbookViewId="0">
      <selection activeCell="O28" sqref="O28"/>
    </sheetView>
  </sheetViews>
  <sheetFormatPr defaultRowHeight="15" x14ac:dyDescent="0.25"/>
  <cols>
    <col min="1" max="1" width="16.28515625" customWidth="1"/>
    <col min="2" max="2" width="28.140625" customWidth="1"/>
    <col min="3" max="3" width="16.7109375" style="17" customWidth="1"/>
    <col min="4" max="4" width="17.7109375" style="7" customWidth="1"/>
    <col min="5" max="5" width="8.7109375" customWidth="1"/>
    <col min="6" max="6" width="25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6" style="7" customWidth="1"/>
    <col min="21" max="21" width="40.7109375" customWidth="1"/>
    <col min="22" max="23" width="16" customWidth="1"/>
    <col min="24" max="24" width="20.7109375" customWidth="1"/>
    <col min="28" max="39" width="16" customWidth="1"/>
  </cols>
  <sheetData>
    <row r="1" spans="1:49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x14ac:dyDescent="0.25">
      <c r="A2" t="s">
        <v>24</v>
      </c>
      <c r="B2" t="s">
        <v>25</v>
      </c>
      <c r="C2" s="17">
        <v>45100</v>
      </c>
      <c r="D2" s="7">
        <v>135000</v>
      </c>
      <c r="E2" t="s">
        <v>26</v>
      </c>
      <c r="F2" t="s">
        <v>27</v>
      </c>
      <c r="G2" s="7">
        <v>135000</v>
      </c>
      <c r="H2" s="7">
        <v>73200</v>
      </c>
      <c r="I2" s="12">
        <f t="shared" ref="I2:I22" si="0">H2/G2*100</f>
        <v>54.222222222222229</v>
      </c>
      <c r="J2" s="7">
        <v>152845</v>
      </c>
      <c r="K2" s="7">
        <v>71199</v>
      </c>
      <c r="L2" s="7">
        <f t="shared" ref="L2:L22" si="1">G2-K2</f>
        <v>63801</v>
      </c>
      <c r="M2" s="7">
        <v>73554.953125</v>
      </c>
      <c r="N2" s="22">
        <f t="shared" ref="N2:N22" si="2">L2/M2</f>
        <v>0.86739230044203774</v>
      </c>
      <c r="O2" s="27">
        <v>728</v>
      </c>
      <c r="P2" s="32">
        <f t="shared" ref="P2:P22" si="3">L2/O2</f>
        <v>87.638736263736263</v>
      </c>
      <c r="Q2" s="37" t="s">
        <v>28</v>
      </c>
      <c r="R2" s="42">
        <f>ABS(N25-N2)*100</f>
        <v>74.956761386140016</v>
      </c>
      <c r="S2" t="s">
        <v>29</v>
      </c>
      <c r="T2" s="7">
        <v>71199</v>
      </c>
      <c r="V2" t="s">
        <v>30</v>
      </c>
      <c r="W2">
        <v>401</v>
      </c>
      <c r="X2">
        <v>64</v>
      </c>
      <c r="AN2" s="2"/>
      <c r="AP2" s="2"/>
    </row>
    <row r="3" spans="1:49" x14ac:dyDescent="0.25">
      <c r="A3" t="s">
        <v>31</v>
      </c>
      <c r="B3" t="s">
        <v>32</v>
      </c>
      <c r="C3" s="17">
        <v>44874</v>
      </c>
      <c r="D3" s="7">
        <v>155000</v>
      </c>
      <c r="E3" t="s">
        <v>33</v>
      </c>
      <c r="F3" t="s">
        <v>27</v>
      </c>
      <c r="G3" s="7">
        <v>155000</v>
      </c>
      <c r="H3" s="7">
        <v>100700</v>
      </c>
      <c r="I3" s="12">
        <f t="shared" si="0"/>
        <v>64.967741935483872</v>
      </c>
      <c r="J3" s="7">
        <v>220752</v>
      </c>
      <c r="K3" s="7">
        <v>126774</v>
      </c>
      <c r="L3" s="7">
        <f t="shared" si="1"/>
        <v>28226</v>
      </c>
      <c r="M3" s="7">
        <v>84664.8671875</v>
      </c>
      <c r="N3" s="22">
        <f t="shared" si="2"/>
        <v>0.33338503841847772</v>
      </c>
      <c r="O3" s="27">
        <v>1357</v>
      </c>
      <c r="P3" s="32">
        <f t="shared" si="3"/>
        <v>20.800294767870302</v>
      </c>
      <c r="Q3" s="37" t="s">
        <v>28</v>
      </c>
      <c r="R3" s="42">
        <f>ABS(N25-N3)*100</f>
        <v>128.35748758849601</v>
      </c>
      <c r="S3" t="s">
        <v>29</v>
      </c>
      <c r="T3" s="7">
        <v>126774</v>
      </c>
      <c r="V3" t="s">
        <v>30</v>
      </c>
      <c r="W3">
        <v>401</v>
      </c>
      <c r="X3">
        <v>58</v>
      </c>
    </row>
    <row r="4" spans="1:49" x14ac:dyDescent="0.25">
      <c r="A4" t="s">
        <v>37</v>
      </c>
      <c r="B4" t="s">
        <v>38</v>
      </c>
      <c r="C4" s="17">
        <v>45534</v>
      </c>
      <c r="D4" s="7">
        <v>544500</v>
      </c>
      <c r="E4" t="s">
        <v>26</v>
      </c>
      <c r="F4" t="s">
        <v>27</v>
      </c>
      <c r="G4" s="7">
        <v>544500</v>
      </c>
      <c r="H4" s="7">
        <v>205400</v>
      </c>
      <c r="I4" s="12">
        <f t="shared" si="0"/>
        <v>37.722681359044998</v>
      </c>
      <c r="J4" s="7">
        <v>426673</v>
      </c>
      <c r="K4" s="7">
        <v>79572</v>
      </c>
      <c r="L4" s="7">
        <f t="shared" si="1"/>
        <v>464928</v>
      </c>
      <c r="M4" s="7">
        <v>301826.96875</v>
      </c>
      <c r="N4" s="22">
        <f t="shared" si="2"/>
        <v>1.5403792508186862</v>
      </c>
      <c r="O4" s="27">
        <v>1760</v>
      </c>
      <c r="P4" s="32">
        <f t="shared" si="3"/>
        <v>264.16363636363639</v>
      </c>
      <c r="Q4" s="37" t="s">
        <v>28</v>
      </c>
      <c r="R4" s="42">
        <f>ABS(N25-N4)*100</f>
        <v>7.6580663484751677</v>
      </c>
      <c r="S4" t="s">
        <v>29</v>
      </c>
      <c r="T4" s="7">
        <v>79572</v>
      </c>
      <c r="V4" t="s">
        <v>30</v>
      </c>
      <c r="W4">
        <v>401</v>
      </c>
      <c r="X4">
        <v>92</v>
      </c>
    </row>
    <row r="5" spans="1:49" x14ac:dyDescent="0.25">
      <c r="A5" t="s">
        <v>39</v>
      </c>
      <c r="B5" t="s">
        <v>40</v>
      </c>
      <c r="C5" s="17">
        <v>44729</v>
      </c>
      <c r="D5" s="7">
        <v>246000</v>
      </c>
      <c r="E5" t="s">
        <v>26</v>
      </c>
      <c r="F5" t="s">
        <v>27</v>
      </c>
      <c r="G5" s="7">
        <v>246000</v>
      </c>
      <c r="H5" s="7">
        <v>92900</v>
      </c>
      <c r="I5" s="12">
        <f t="shared" si="0"/>
        <v>37.764227642276424</v>
      </c>
      <c r="J5" s="7">
        <v>278588</v>
      </c>
      <c r="K5" s="7">
        <v>81001</v>
      </c>
      <c r="L5" s="7">
        <f t="shared" si="1"/>
        <v>164999</v>
      </c>
      <c r="M5" s="7">
        <v>178006.3125</v>
      </c>
      <c r="N5" s="22">
        <f t="shared" si="2"/>
        <v>0.92692780206881709</v>
      </c>
      <c r="O5" s="27">
        <v>1772</v>
      </c>
      <c r="P5" s="32">
        <f t="shared" si="3"/>
        <v>93.114559819413088</v>
      </c>
      <c r="Q5" s="37" t="s">
        <v>28</v>
      </c>
      <c r="R5" s="42">
        <f>ABS(N25-N5)*100</f>
        <v>69.003211223462074</v>
      </c>
      <c r="S5" t="s">
        <v>29</v>
      </c>
      <c r="T5" s="7">
        <v>81001</v>
      </c>
      <c r="V5" t="s">
        <v>30</v>
      </c>
      <c r="W5">
        <v>401</v>
      </c>
      <c r="X5">
        <v>75</v>
      </c>
    </row>
    <row r="6" spans="1:49" x14ac:dyDescent="0.25">
      <c r="A6" t="s">
        <v>39</v>
      </c>
      <c r="B6" t="s">
        <v>40</v>
      </c>
      <c r="C6" s="17">
        <v>44910</v>
      </c>
      <c r="D6" s="7">
        <v>526576</v>
      </c>
      <c r="E6" t="s">
        <v>26</v>
      </c>
      <c r="F6" t="s">
        <v>27</v>
      </c>
      <c r="G6" s="7">
        <v>526576</v>
      </c>
      <c r="H6" s="7">
        <v>92900</v>
      </c>
      <c r="I6" s="12">
        <f t="shared" si="0"/>
        <v>17.642277657925924</v>
      </c>
      <c r="J6" s="7">
        <v>278588</v>
      </c>
      <c r="K6" s="7">
        <v>81001</v>
      </c>
      <c r="L6" s="7">
        <f t="shared" si="1"/>
        <v>445575</v>
      </c>
      <c r="M6" s="7">
        <v>178006.3125</v>
      </c>
      <c r="N6" s="22">
        <f t="shared" si="2"/>
        <v>2.5031415669598798</v>
      </c>
      <c r="O6" s="27">
        <v>1772</v>
      </c>
      <c r="P6" s="32">
        <f t="shared" si="3"/>
        <v>251.45316027088037</v>
      </c>
      <c r="Q6" s="37" t="s">
        <v>28</v>
      </c>
      <c r="R6" s="42">
        <f>ABS(N25-N6)*100</f>
        <v>88.618165265644194</v>
      </c>
      <c r="S6" t="s">
        <v>29</v>
      </c>
      <c r="T6" s="7">
        <v>81001</v>
      </c>
      <c r="V6" t="s">
        <v>30</v>
      </c>
      <c r="W6">
        <v>401</v>
      </c>
      <c r="X6">
        <v>75</v>
      </c>
    </row>
    <row r="7" spans="1:49" x14ac:dyDescent="0.25">
      <c r="A7" t="s">
        <v>41</v>
      </c>
      <c r="B7" t="s">
        <v>42</v>
      </c>
      <c r="C7" s="17">
        <v>44774</v>
      </c>
      <c r="D7" s="7">
        <v>250000</v>
      </c>
      <c r="E7" t="s">
        <v>33</v>
      </c>
      <c r="F7" t="s">
        <v>27</v>
      </c>
      <c r="G7" s="7">
        <v>250000</v>
      </c>
      <c r="H7" s="7">
        <v>103000</v>
      </c>
      <c r="I7" s="12">
        <f t="shared" si="0"/>
        <v>41.199999999999996</v>
      </c>
      <c r="J7" s="7">
        <v>224147</v>
      </c>
      <c r="K7" s="7">
        <v>136853</v>
      </c>
      <c r="L7" s="7">
        <f t="shared" si="1"/>
        <v>113147</v>
      </c>
      <c r="M7" s="7">
        <v>78643.2421875</v>
      </c>
      <c r="N7" s="22">
        <f t="shared" si="2"/>
        <v>1.4387377332465092</v>
      </c>
      <c r="O7" s="27">
        <v>796</v>
      </c>
      <c r="P7" s="32">
        <f t="shared" si="3"/>
        <v>142.14447236180905</v>
      </c>
      <c r="Q7" s="37" t="s">
        <v>28</v>
      </c>
      <c r="R7" s="42">
        <f>ABS(N25-N7)*100</f>
        <v>17.822218105692865</v>
      </c>
      <c r="S7" t="s">
        <v>29</v>
      </c>
      <c r="T7" s="7">
        <v>133458</v>
      </c>
      <c r="V7" t="s">
        <v>30</v>
      </c>
      <c r="W7">
        <v>401</v>
      </c>
      <c r="X7">
        <v>68</v>
      </c>
    </row>
    <row r="8" spans="1:49" x14ac:dyDescent="0.25">
      <c r="A8" t="s">
        <v>41</v>
      </c>
      <c r="B8" t="s">
        <v>42</v>
      </c>
      <c r="C8" s="17">
        <v>45044</v>
      </c>
      <c r="D8" s="7">
        <v>320000</v>
      </c>
      <c r="E8" t="s">
        <v>26</v>
      </c>
      <c r="F8" t="s">
        <v>27</v>
      </c>
      <c r="G8" s="7">
        <v>320000</v>
      </c>
      <c r="H8" s="7">
        <v>112100</v>
      </c>
      <c r="I8" s="12">
        <f t="shared" si="0"/>
        <v>35.03125</v>
      </c>
      <c r="J8" s="7">
        <v>232056</v>
      </c>
      <c r="K8" s="7">
        <v>137149</v>
      </c>
      <c r="L8" s="7">
        <f t="shared" si="1"/>
        <v>182851</v>
      </c>
      <c r="M8" s="7">
        <v>85501.8046875</v>
      </c>
      <c r="N8" s="22">
        <f t="shared" si="2"/>
        <v>2.1385630475087742</v>
      </c>
      <c r="O8" s="27">
        <v>796</v>
      </c>
      <c r="P8" s="32">
        <f t="shared" si="3"/>
        <v>229.71231155778895</v>
      </c>
      <c r="Q8" s="37" t="s">
        <v>28</v>
      </c>
      <c r="R8" s="42">
        <f>ABS(N25-N8)*100</f>
        <v>52.160313320533632</v>
      </c>
      <c r="S8" t="s">
        <v>29</v>
      </c>
      <c r="T8" s="7">
        <v>133458</v>
      </c>
      <c r="V8" t="s">
        <v>30</v>
      </c>
      <c r="W8">
        <v>401</v>
      </c>
      <c r="X8">
        <v>68</v>
      </c>
    </row>
    <row r="9" spans="1:49" x14ac:dyDescent="0.25">
      <c r="A9" t="s">
        <v>41</v>
      </c>
      <c r="B9" t="s">
        <v>42</v>
      </c>
      <c r="C9" s="17">
        <v>45505</v>
      </c>
      <c r="D9" s="7">
        <v>350000</v>
      </c>
      <c r="E9" t="s">
        <v>26</v>
      </c>
      <c r="F9" t="s">
        <v>27</v>
      </c>
      <c r="G9" s="7">
        <v>350000</v>
      </c>
      <c r="H9" s="7">
        <v>117700</v>
      </c>
      <c r="I9" s="12">
        <f t="shared" si="0"/>
        <v>33.628571428571433</v>
      </c>
      <c r="J9" s="7">
        <v>235476</v>
      </c>
      <c r="K9" s="7">
        <v>137149</v>
      </c>
      <c r="L9" s="7">
        <f t="shared" si="1"/>
        <v>212851</v>
      </c>
      <c r="M9" s="7">
        <v>85501.7421875</v>
      </c>
      <c r="N9" s="22">
        <f t="shared" si="2"/>
        <v>2.4894346542463546</v>
      </c>
      <c r="O9" s="27">
        <v>796</v>
      </c>
      <c r="P9" s="32">
        <f t="shared" si="3"/>
        <v>267.4007537688442</v>
      </c>
      <c r="Q9" s="37" t="s">
        <v>28</v>
      </c>
      <c r="R9" s="42">
        <f>ABS(N25-N9)*100</f>
        <v>87.247473994291667</v>
      </c>
      <c r="S9" t="s">
        <v>29</v>
      </c>
      <c r="T9" s="7">
        <v>133458</v>
      </c>
      <c r="V9" t="s">
        <v>30</v>
      </c>
      <c r="W9">
        <v>401</v>
      </c>
      <c r="X9">
        <v>68</v>
      </c>
    </row>
    <row r="10" spans="1:49" x14ac:dyDescent="0.25">
      <c r="A10" t="s">
        <v>43</v>
      </c>
      <c r="B10" t="s">
        <v>44</v>
      </c>
      <c r="C10" s="17">
        <v>44722</v>
      </c>
      <c r="D10" s="7">
        <v>485000</v>
      </c>
      <c r="E10" t="s">
        <v>26</v>
      </c>
      <c r="F10" t="s">
        <v>27</v>
      </c>
      <c r="G10" s="7">
        <v>485000</v>
      </c>
      <c r="H10" s="7">
        <v>152000</v>
      </c>
      <c r="I10" s="12">
        <f t="shared" si="0"/>
        <v>31.340206185567009</v>
      </c>
      <c r="J10" s="7">
        <v>339109</v>
      </c>
      <c r="K10" s="7">
        <v>167820</v>
      </c>
      <c r="L10" s="7">
        <f t="shared" si="1"/>
        <v>317180</v>
      </c>
      <c r="M10" s="7">
        <v>154314.421875</v>
      </c>
      <c r="N10" s="22">
        <f t="shared" si="2"/>
        <v>2.0554138501515222</v>
      </c>
      <c r="O10" s="27">
        <v>1474</v>
      </c>
      <c r="P10" s="32">
        <f t="shared" si="3"/>
        <v>215.18317503392132</v>
      </c>
      <c r="Q10" s="37" t="s">
        <v>28</v>
      </c>
      <c r="R10" s="42">
        <f>ABS(N25-N10)*100</f>
        <v>43.845393584808434</v>
      </c>
      <c r="S10" t="s">
        <v>29</v>
      </c>
      <c r="T10" s="7">
        <v>167820</v>
      </c>
      <c r="V10" t="s">
        <v>30</v>
      </c>
      <c r="W10">
        <v>401</v>
      </c>
      <c r="X10">
        <v>74</v>
      </c>
    </row>
    <row r="11" spans="1:49" x14ac:dyDescent="0.25">
      <c r="A11" t="s">
        <v>45</v>
      </c>
      <c r="B11" t="s">
        <v>46</v>
      </c>
      <c r="C11" s="17">
        <v>45177</v>
      </c>
      <c r="D11" s="7">
        <v>349000</v>
      </c>
      <c r="E11" t="s">
        <v>26</v>
      </c>
      <c r="F11" t="s">
        <v>27</v>
      </c>
      <c r="G11" s="7">
        <v>349000</v>
      </c>
      <c r="H11" s="7">
        <v>103200</v>
      </c>
      <c r="I11" s="12">
        <f t="shared" si="0"/>
        <v>29.570200573065904</v>
      </c>
      <c r="J11" s="7">
        <v>217916</v>
      </c>
      <c r="K11" s="7">
        <v>74833</v>
      </c>
      <c r="L11" s="7">
        <f t="shared" si="1"/>
        <v>274167</v>
      </c>
      <c r="M11" s="7">
        <v>128903.60546875</v>
      </c>
      <c r="N11" s="22">
        <f t="shared" si="2"/>
        <v>2.1269149067088438</v>
      </c>
      <c r="O11" s="27">
        <v>1105</v>
      </c>
      <c r="P11" s="32">
        <f t="shared" si="3"/>
        <v>248.11493212669683</v>
      </c>
      <c r="Q11" s="37" t="s">
        <v>28</v>
      </c>
      <c r="R11" s="42">
        <f>ABS(N25-N11)*100</f>
        <v>50.995499240540589</v>
      </c>
      <c r="S11" t="s">
        <v>29</v>
      </c>
      <c r="T11" s="7">
        <v>74833</v>
      </c>
      <c r="V11" t="s">
        <v>30</v>
      </c>
      <c r="W11">
        <v>401</v>
      </c>
      <c r="X11">
        <v>81</v>
      </c>
    </row>
    <row r="12" spans="1:49" x14ac:dyDescent="0.25">
      <c r="A12" t="s">
        <v>47</v>
      </c>
      <c r="B12" t="s">
        <v>48</v>
      </c>
      <c r="C12" s="17">
        <v>45345</v>
      </c>
      <c r="D12" s="7">
        <v>525000</v>
      </c>
      <c r="E12" t="s">
        <v>26</v>
      </c>
      <c r="F12" t="s">
        <v>27</v>
      </c>
      <c r="G12" s="7">
        <v>525000</v>
      </c>
      <c r="H12" s="7">
        <v>274400</v>
      </c>
      <c r="I12" s="12">
        <f t="shared" si="0"/>
        <v>52.266666666666659</v>
      </c>
      <c r="J12" s="7">
        <v>595859</v>
      </c>
      <c r="K12" s="7">
        <v>186894</v>
      </c>
      <c r="L12" s="7">
        <f t="shared" si="1"/>
        <v>338106</v>
      </c>
      <c r="M12" s="7">
        <v>355621.75</v>
      </c>
      <c r="N12" s="22">
        <f t="shared" si="2"/>
        <v>0.95074612281166715</v>
      </c>
      <c r="O12" s="27">
        <v>1680</v>
      </c>
      <c r="P12" s="32">
        <f t="shared" si="3"/>
        <v>201.25357142857143</v>
      </c>
      <c r="Q12" s="37" t="s">
        <v>28</v>
      </c>
      <c r="R12" s="42">
        <f>ABS(N25-N12)*100</f>
        <v>66.621379149177073</v>
      </c>
      <c r="S12" t="s">
        <v>29</v>
      </c>
      <c r="T12" s="7">
        <v>171667</v>
      </c>
      <c r="V12" t="s">
        <v>30</v>
      </c>
      <c r="W12">
        <v>401</v>
      </c>
      <c r="X12">
        <v>88</v>
      </c>
    </row>
    <row r="13" spans="1:49" x14ac:dyDescent="0.25">
      <c r="A13" t="s">
        <v>49</v>
      </c>
      <c r="B13" t="s">
        <v>50</v>
      </c>
      <c r="C13" s="17">
        <v>45009</v>
      </c>
      <c r="D13" s="7">
        <v>469000</v>
      </c>
      <c r="E13" t="s">
        <v>26</v>
      </c>
      <c r="F13" t="s">
        <v>27</v>
      </c>
      <c r="G13" s="7">
        <v>469000</v>
      </c>
      <c r="H13" s="7">
        <v>169100</v>
      </c>
      <c r="I13" s="12">
        <f t="shared" si="0"/>
        <v>36.055437100213226</v>
      </c>
      <c r="J13" s="7">
        <v>399676</v>
      </c>
      <c r="K13" s="7">
        <v>99967</v>
      </c>
      <c r="L13" s="7">
        <f t="shared" si="1"/>
        <v>369033</v>
      </c>
      <c r="M13" s="7">
        <v>270008.09375</v>
      </c>
      <c r="N13" s="22">
        <f t="shared" si="2"/>
        <v>1.3667479180890294</v>
      </c>
      <c r="O13" s="27">
        <v>2231</v>
      </c>
      <c r="P13" s="32">
        <f t="shared" si="3"/>
        <v>165.41147467503362</v>
      </c>
      <c r="Q13" s="37" t="s">
        <v>28</v>
      </c>
      <c r="R13" s="42">
        <f>ABS(N25-N13)*100</f>
        <v>25.02119962144085</v>
      </c>
      <c r="S13" t="s">
        <v>29</v>
      </c>
      <c r="T13" s="7">
        <v>99967</v>
      </c>
      <c r="V13" t="s">
        <v>30</v>
      </c>
      <c r="W13">
        <v>401</v>
      </c>
      <c r="X13">
        <v>84</v>
      </c>
    </row>
    <row r="14" spans="1:49" x14ac:dyDescent="0.25">
      <c r="A14" t="s">
        <v>51</v>
      </c>
      <c r="B14" t="s">
        <v>52</v>
      </c>
      <c r="C14" s="17">
        <v>44830</v>
      </c>
      <c r="D14" s="7">
        <v>361000</v>
      </c>
      <c r="E14" t="s">
        <v>26</v>
      </c>
      <c r="F14" t="s">
        <v>27</v>
      </c>
      <c r="G14" s="7">
        <v>361000</v>
      </c>
      <c r="H14" s="7">
        <v>118300</v>
      </c>
      <c r="I14" s="12">
        <f t="shared" si="0"/>
        <v>32.770083102493075</v>
      </c>
      <c r="J14" s="7">
        <v>274099</v>
      </c>
      <c r="K14" s="7">
        <v>137020</v>
      </c>
      <c r="L14" s="7">
        <f t="shared" si="1"/>
        <v>223980</v>
      </c>
      <c r="M14" s="7">
        <v>123494.59375</v>
      </c>
      <c r="N14" s="22">
        <f t="shared" si="2"/>
        <v>1.8136826333743861</v>
      </c>
      <c r="O14" s="27">
        <v>1038</v>
      </c>
      <c r="P14" s="32">
        <f t="shared" si="3"/>
        <v>215.78034682080926</v>
      </c>
      <c r="Q14" s="37" t="s">
        <v>28</v>
      </c>
      <c r="R14" s="42">
        <f>ABS(N25-N14)*100</f>
        <v>19.672271907094817</v>
      </c>
      <c r="S14" t="s">
        <v>29</v>
      </c>
      <c r="T14" s="7">
        <v>131774</v>
      </c>
      <c r="V14" t="s">
        <v>30</v>
      </c>
      <c r="W14">
        <v>401</v>
      </c>
      <c r="X14">
        <v>74</v>
      </c>
    </row>
    <row r="15" spans="1:49" x14ac:dyDescent="0.25">
      <c r="A15" t="s">
        <v>53</v>
      </c>
      <c r="B15" t="s">
        <v>54</v>
      </c>
      <c r="C15" s="17">
        <v>45048</v>
      </c>
      <c r="D15" s="7">
        <v>378161</v>
      </c>
      <c r="E15" t="s">
        <v>26</v>
      </c>
      <c r="F15" t="s">
        <v>27</v>
      </c>
      <c r="G15" s="7">
        <v>378161</v>
      </c>
      <c r="H15" s="7">
        <v>141600</v>
      </c>
      <c r="I15" s="12">
        <f t="shared" si="0"/>
        <v>37.444368932809041</v>
      </c>
      <c r="J15" s="7">
        <v>325792</v>
      </c>
      <c r="K15" s="7">
        <v>147749</v>
      </c>
      <c r="L15" s="7">
        <f t="shared" si="1"/>
        <v>230412</v>
      </c>
      <c r="M15" s="7">
        <v>160399.09375</v>
      </c>
      <c r="N15" s="22">
        <f t="shared" si="2"/>
        <v>1.4364919066134063</v>
      </c>
      <c r="O15" s="27">
        <v>920</v>
      </c>
      <c r="P15" s="32">
        <f t="shared" si="3"/>
        <v>250.44782608695652</v>
      </c>
      <c r="Q15" s="37" t="s">
        <v>28</v>
      </c>
      <c r="R15" s="42">
        <f>ABS(N25-N15)*100</f>
        <v>18.046800769003156</v>
      </c>
      <c r="S15" t="s">
        <v>29</v>
      </c>
      <c r="T15" s="7">
        <v>136967</v>
      </c>
      <c r="V15" t="s">
        <v>30</v>
      </c>
      <c r="W15">
        <v>401</v>
      </c>
      <c r="X15">
        <v>94</v>
      </c>
    </row>
    <row r="16" spans="1:49" x14ac:dyDescent="0.25">
      <c r="A16" t="s">
        <v>57</v>
      </c>
      <c r="B16" t="s">
        <v>58</v>
      </c>
      <c r="C16" s="17">
        <v>45531</v>
      </c>
      <c r="D16" s="7">
        <v>475000</v>
      </c>
      <c r="E16" t="s">
        <v>59</v>
      </c>
      <c r="F16" t="s">
        <v>27</v>
      </c>
      <c r="G16" s="7">
        <v>475000</v>
      </c>
      <c r="H16" s="7">
        <v>203700</v>
      </c>
      <c r="I16" s="12">
        <f t="shared" si="0"/>
        <v>42.88421052631579</v>
      </c>
      <c r="J16" s="7">
        <v>407439</v>
      </c>
      <c r="K16" s="7">
        <v>148204</v>
      </c>
      <c r="L16" s="7">
        <f t="shared" si="1"/>
        <v>326796</v>
      </c>
      <c r="M16" s="7">
        <v>225421.734375</v>
      </c>
      <c r="N16" s="22">
        <f t="shared" si="2"/>
        <v>1.449709367670639</v>
      </c>
      <c r="O16" s="27">
        <v>1722</v>
      </c>
      <c r="P16" s="32">
        <f t="shared" si="3"/>
        <v>189.77700348432055</v>
      </c>
      <c r="Q16" s="37" t="s">
        <v>28</v>
      </c>
      <c r="R16" s="42">
        <f>ABS(N25-N16)*100</f>
        <v>16.725054663279892</v>
      </c>
      <c r="S16" t="s">
        <v>29</v>
      </c>
      <c r="T16" s="7">
        <v>142411</v>
      </c>
      <c r="V16" t="s">
        <v>30</v>
      </c>
      <c r="W16">
        <v>401</v>
      </c>
      <c r="X16">
        <v>80</v>
      </c>
    </row>
    <row r="17" spans="1:24" x14ac:dyDescent="0.25">
      <c r="A17" t="s">
        <v>60</v>
      </c>
      <c r="B17" t="s">
        <v>61</v>
      </c>
      <c r="C17" s="17">
        <v>44721</v>
      </c>
      <c r="D17" s="7">
        <v>200000</v>
      </c>
      <c r="E17" t="s">
        <v>26</v>
      </c>
      <c r="F17" t="s">
        <v>27</v>
      </c>
      <c r="G17" s="7">
        <v>200000</v>
      </c>
      <c r="H17" s="7">
        <v>61700</v>
      </c>
      <c r="I17" s="12">
        <f t="shared" si="0"/>
        <v>30.85</v>
      </c>
      <c r="J17" s="7">
        <v>134074</v>
      </c>
      <c r="K17" s="7">
        <v>83273</v>
      </c>
      <c r="L17" s="7">
        <f t="shared" si="1"/>
        <v>116727</v>
      </c>
      <c r="M17" s="7">
        <v>45766.66796875</v>
      </c>
      <c r="N17" s="22">
        <f t="shared" si="2"/>
        <v>2.5504806266364533</v>
      </c>
      <c r="O17" s="27">
        <v>484</v>
      </c>
      <c r="P17" s="32">
        <f t="shared" si="3"/>
        <v>241.17148760330579</v>
      </c>
      <c r="Q17" s="37" t="s">
        <v>28</v>
      </c>
      <c r="R17" s="42">
        <f>ABS(N25-N17)*100</f>
        <v>93.35207123330153</v>
      </c>
      <c r="S17" t="s">
        <v>29</v>
      </c>
      <c r="T17" s="7">
        <v>80629</v>
      </c>
      <c r="V17" t="s">
        <v>30</v>
      </c>
      <c r="W17">
        <v>401</v>
      </c>
      <c r="X17">
        <v>74</v>
      </c>
    </row>
    <row r="18" spans="1:24" x14ac:dyDescent="0.25">
      <c r="A18" t="s">
        <v>60</v>
      </c>
      <c r="B18" t="s">
        <v>61</v>
      </c>
      <c r="C18" s="17">
        <v>45029</v>
      </c>
      <c r="D18" s="7">
        <v>225000</v>
      </c>
      <c r="E18" t="s">
        <v>26</v>
      </c>
      <c r="F18" t="s">
        <v>27</v>
      </c>
      <c r="G18" s="7">
        <v>225000</v>
      </c>
      <c r="H18" s="7">
        <v>67000</v>
      </c>
      <c r="I18" s="12">
        <f t="shared" si="0"/>
        <v>29.777777777777775</v>
      </c>
      <c r="J18" s="7">
        <v>134074</v>
      </c>
      <c r="K18" s="7">
        <v>83273</v>
      </c>
      <c r="L18" s="7">
        <f t="shared" si="1"/>
        <v>141727</v>
      </c>
      <c r="M18" s="7">
        <v>45766.66796875</v>
      </c>
      <c r="N18" s="22">
        <f t="shared" si="2"/>
        <v>3.0967297006802594</v>
      </c>
      <c r="O18" s="27">
        <v>484</v>
      </c>
      <c r="P18" s="32">
        <f t="shared" si="3"/>
        <v>292.82438016528926</v>
      </c>
      <c r="Q18" s="37" t="s">
        <v>28</v>
      </c>
      <c r="R18" s="42">
        <f>ABS(N25-N18)*100</f>
        <v>147.97697863768215</v>
      </c>
      <c r="S18" t="s">
        <v>29</v>
      </c>
      <c r="T18" s="7">
        <v>80629</v>
      </c>
      <c r="V18" t="s">
        <v>30</v>
      </c>
      <c r="W18">
        <v>401</v>
      </c>
      <c r="X18">
        <v>74</v>
      </c>
    </row>
    <row r="19" spans="1:24" x14ac:dyDescent="0.25">
      <c r="A19" t="s">
        <v>62</v>
      </c>
      <c r="B19" t="s">
        <v>63</v>
      </c>
      <c r="C19" s="17">
        <v>44775</v>
      </c>
      <c r="D19" s="7">
        <v>528576</v>
      </c>
      <c r="E19" t="s">
        <v>26</v>
      </c>
      <c r="F19" t="s">
        <v>27</v>
      </c>
      <c r="G19" s="7">
        <v>528576</v>
      </c>
      <c r="H19" s="7">
        <v>223100</v>
      </c>
      <c r="I19" s="12">
        <f t="shared" si="0"/>
        <v>42.207743068168057</v>
      </c>
      <c r="J19" s="7">
        <v>522563</v>
      </c>
      <c r="K19" s="7">
        <v>153121</v>
      </c>
      <c r="L19" s="7">
        <f t="shared" si="1"/>
        <v>375455</v>
      </c>
      <c r="M19" s="7">
        <v>332830.625</v>
      </c>
      <c r="N19" s="22">
        <f t="shared" si="2"/>
        <v>1.1280662649358064</v>
      </c>
      <c r="O19" s="27">
        <v>1628</v>
      </c>
      <c r="P19" s="32">
        <f t="shared" si="3"/>
        <v>230.62346437346437</v>
      </c>
      <c r="Q19" s="37" t="s">
        <v>28</v>
      </c>
      <c r="R19" s="42">
        <f>ABS(N25-N19)*100</f>
        <v>48.889364936763144</v>
      </c>
      <c r="S19" t="s">
        <v>29</v>
      </c>
      <c r="T19" s="7">
        <v>147057</v>
      </c>
      <c r="V19" t="s">
        <v>30</v>
      </c>
      <c r="W19">
        <v>401</v>
      </c>
      <c r="X19">
        <v>75</v>
      </c>
    </row>
    <row r="20" spans="1:24" x14ac:dyDescent="0.25">
      <c r="A20" t="s">
        <v>64</v>
      </c>
      <c r="B20" t="s">
        <v>65</v>
      </c>
      <c r="C20" s="17">
        <v>45251</v>
      </c>
      <c r="D20" s="7">
        <v>500000</v>
      </c>
      <c r="E20" t="s">
        <v>26</v>
      </c>
      <c r="F20" t="s">
        <v>27</v>
      </c>
      <c r="G20" s="7">
        <v>500000</v>
      </c>
      <c r="H20" s="7">
        <v>266600</v>
      </c>
      <c r="I20" s="12">
        <f t="shared" si="0"/>
        <v>53.32</v>
      </c>
      <c r="J20" s="7">
        <v>567148</v>
      </c>
      <c r="K20" s="7">
        <v>266033</v>
      </c>
      <c r="L20" s="7">
        <f t="shared" si="1"/>
        <v>233967</v>
      </c>
      <c r="M20" s="7">
        <v>261839.125</v>
      </c>
      <c r="N20" s="22">
        <f t="shared" si="2"/>
        <v>0.89355248189131398</v>
      </c>
      <c r="O20" s="27">
        <v>2533</v>
      </c>
      <c r="P20" s="32">
        <f t="shared" si="3"/>
        <v>92.367548361626532</v>
      </c>
      <c r="Q20" s="37" t="s">
        <v>28</v>
      </c>
      <c r="R20" s="42">
        <f>ABS(N25-N20)*100</f>
        <v>72.340743241212394</v>
      </c>
      <c r="S20" t="s">
        <v>29</v>
      </c>
      <c r="T20" s="7">
        <v>263787</v>
      </c>
      <c r="V20" t="s">
        <v>30</v>
      </c>
      <c r="W20">
        <v>401</v>
      </c>
      <c r="X20">
        <v>74</v>
      </c>
    </row>
    <row r="21" spans="1:24" x14ac:dyDescent="0.25">
      <c r="A21" t="s">
        <v>66</v>
      </c>
      <c r="B21" t="s">
        <v>67</v>
      </c>
      <c r="C21" s="17">
        <v>45469</v>
      </c>
      <c r="D21" s="7">
        <v>292000</v>
      </c>
      <c r="E21" t="s">
        <v>26</v>
      </c>
      <c r="F21" t="s">
        <v>27</v>
      </c>
      <c r="G21" s="7">
        <v>292000</v>
      </c>
      <c r="H21" s="7">
        <v>107700</v>
      </c>
      <c r="I21" s="12">
        <f t="shared" si="0"/>
        <v>36.88356164383562</v>
      </c>
      <c r="J21" s="7">
        <v>215427</v>
      </c>
      <c r="K21" s="7">
        <v>66163</v>
      </c>
      <c r="L21" s="7">
        <f t="shared" si="1"/>
        <v>225837</v>
      </c>
      <c r="M21" s="7">
        <v>129794.78125</v>
      </c>
      <c r="N21" s="22">
        <f t="shared" si="2"/>
        <v>1.7399543943528162</v>
      </c>
      <c r="O21" s="27">
        <v>948</v>
      </c>
      <c r="P21" s="32">
        <f t="shared" si="3"/>
        <v>238.22468354430379</v>
      </c>
      <c r="Q21" s="37" t="s">
        <v>28</v>
      </c>
      <c r="R21" s="42">
        <f>ABS(N25-N21)*100</f>
        <v>12.29944800493783</v>
      </c>
      <c r="S21" t="s">
        <v>29</v>
      </c>
      <c r="T21" s="7">
        <v>65719</v>
      </c>
      <c r="V21" t="s">
        <v>30</v>
      </c>
      <c r="W21">
        <v>401</v>
      </c>
      <c r="X21">
        <v>77</v>
      </c>
    </row>
    <row r="22" spans="1:24" ht="15.75" thickBot="1" x14ac:dyDescent="0.3">
      <c r="A22" t="s">
        <v>68</v>
      </c>
      <c r="B22" t="s">
        <v>69</v>
      </c>
      <c r="C22" s="17">
        <v>45510</v>
      </c>
      <c r="D22" s="7">
        <v>237000</v>
      </c>
      <c r="E22" t="s">
        <v>26</v>
      </c>
      <c r="F22" t="s">
        <v>27</v>
      </c>
      <c r="G22" s="7">
        <v>237000</v>
      </c>
      <c r="H22" s="7">
        <v>120900</v>
      </c>
      <c r="I22" s="12">
        <f t="shared" si="0"/>
        <v>51.012658227848107</v>
      </c>
      <c r="J22" s="7">
        <v>241855</v>
      </c>
      <c r="K22" s="7">
        <v>103290</v>
      </c>
      <c r="L22" s="7">
        <f t="shared" si="1"/>
        <v>133710</v>
      </c>
      <c r="M22" s="7">
        <v>120491.3046875</v>
      </c>
      <c r="N22" s="22">
        <f t="shared" si="2"/>
        <v>1.109706632746515</v>
      </c>
      <c r="O22" s="27">
        <v>1456</v>
      </c>
      <c r="P22" s="32">
        <f t="shared" si="3"/>
        <v>91.833791208791212</v>
      </c>
      <c r="Q22" s="37" t="s">
        <v>28</v>
      </c>
      <c r="R22" s="42">
        <f>ABS(N25-N22)*100</f>
        <v>50.725328155692281</v>
      </c>
      <c r="S22" t="s">
        <v>29</v>
      </c>
      <c r="T22" s="7">
        <v>95922</v>
      </c>
      <c r="V22" t="s">
        <v>30</v>
      </c>
      <c r="W22">
        <v>401</v>
      </c>
      <c r="X22">
        <v>63</v>
      </c>
    </row>
    <row r="23" spans="1:24" ht="15.75" thickTop="1" x14ac:dyDescent="0.25">
      <c r="A23" s="3"/>
      <c r="B23" s="3"/>
      <c r="C23" s="18" t="s">
        <v>70</v>
      </c>
      <c r="D23" s="8">
        <f>+SUM(D2:D22)</f>
        <v>7551813</v>
      </c>
      <c r="E23" s="3"/>
      <c r="F23" s="3"/>
      <c r="G23" s="8">
        <f>+SUM(G2:G22)</f>
        <v>7551813</v>
      </c>
      <c r="H23" s="8">
        <f>+SUM(H2:H22)</f>
        <v>2907200</v>
      </c>
      <c r="I23" s="13"/>
      <c r="J23" s="8">
        <f>+SUM(J2:J22)</f>
        <v>6424156</v>
      </c>
      <c r="K23" s="8"/>
      <c r="L23" s="8">
        <f>+SUM(L2:L22)</f>
        <v>4983475</v>
      </c>
      <c r="M23" s="8">
        <f>+SUM(M2:M22)</f>
        <v>3420358.66796875</v>
      </c>
      <c r="N23" s="23"/>
      <c r="O23" s="28"/>
      <c r="P23" s="33">
        <f>AVERAGE(P2:P22)</f>
        <v>191.87817190890806</v>
      </c>
      <c r="Q23" s="38"/>
      <c r="R23" s="43">
        <f>ABS(N25-N24)*100</f>
        <v>15.995628288032204</v>
      </c>
      <c r="S23" s="3"/>
      <c r="T23" s="8"/>
      <c r="U23" s="3"/>
      <c r="V23" s="3"/>
      <c r="W23" s="3"/>
      <c r="X23" s="3"/>
    </row>
    <row r="24" spans="1:24" x14ac:dyDescent="0.25">
      <c r="A24" s="4"/>
      <c r="B24" s="4"/>
      <c r="C24" s="19"/>
      <c r="D24" s="9"/>
      <c r="E24" s="4"/>
      <c r="F24" s="4"/>
      <c r="G24" s="9"/>
      <c r="H24" s="9" t="s">
        <v>71</v>
      </c>
      <c r="I24" s="14">
        <f>H23/G23*100</f>
        <v>38.496715954168884</v>
      </c>
      <c r="J24" s="9"/>
      <c r="K24" s="9"/>
      <c r="L24" s="9"/>
      <c r="M24" s="9" t="s">
        <v>72</v>
      </c>
      <c r="N24" s="24">
        <f>L23/M23</f>
        <v>1.4570036314231158</v>
      </c>
      <c r="O24" s="29"/>
      <c r="P24" s="34" t="s">
        <v>73</v>
      </c>
      <c r="Q24" s="39">
        <f>STDEV(N2:N22)</f>
        <v>0.69626577261827138</v>
      </c>
      <c r="R24" s="44"/>
      <c r="S24" s="4"/>
      <c r="T24" s="9"/>
      <c r="U24" s="4"/>
      <c r="V24" s="4"/>
      <c r="W24" s="4"/>
      <c r="X24" s="4"/>
    </row>
    <row r="25" spans="1:24" x14ac:dyDescent="0.25">
      <c r="A25" s="5"/>
      <c r="B25" s="5"/>
      <c r="C25" s="20"/>
      <c r="D25" s="10"/>
      <c r="E25" s="5"/>
      <c r="F25" s="5"/>
      <c r="G25" s="10"/>
      <c r="H25" s="10" t="s">
        <v>74</v>
      </c>
      <c r="I25" s="15">
        <f>STDEV(I2:I22)</f>
        <v>10.757868383903746</v>
      </c>
      <c r="J25" s="10"/>
      <c r="K25" s="10"/>
      <c r="L25" s="10"/>
      <c r="M25" s="10" t="s">
        <v>75</v>
      </c>
      <c r="N25" s="25">
        <f>AVERAGE(N2:N22)</f>
        <v>1.6169599143034379</v>
      </c>
      <c r="O25" s="30"/>
      <c r="P25" s="35" t="s">
        <v>76</v>
      </c>
      <c r="Q25" s="46">
        <f>AVERAGE(R2:R22)</f>
        <v>56.777868113222361</v>
      </c>
      <c r="R25" s="45" t="s">
        <v>77</v>
      </c>
      <c r="S25" s="5">
        <f>+(Q25/N25)</f>
        <v>35.113961460004042</v>
      </c>
      <c r="T25" s="10"/>
      <c r="U25" s="5"/>
      <c r="V25" s="5"/>
      <c r="W25" s="5"/>
      <c r="X25" s="5"/>
    </row>
    <row r="27" spans="1:24" x14ac:dyDescent="0.25">
      <c r="M27" s="7" t="s">
        <v>78</v>
      </c>
      <c r="N27" s="22">
        <v>1.1499999999999999</v>
      </c>
    </row>
    <row r="28" spans="1:24" x14ac:dyDescent="0.25">
      <c r="M28" s="7" t="s">
        <v>79</v>
      </c>
      <c r="N28" s="22">
        <v>1.2</v>
      </c>
    </row>
    <row r="33" spans="1:24" x14ac:dyDescent="0.25">
      <c r="A33" t="s">
        <v>55</v>
      </c>
      <c r="B33" t="s">
        <v>56</v>
      </c>
      <c r="C33" s="17">
        <v>45380</v>
      </c>
      <c r="D33" s="7">
        <v>226300</v>
      </c>
      <c r="E33" t="s">
        <v>26</v>
      </c>
      <c r="F33" t="s">
        <v>27</v>
      </c>
      <c r="G33" s="7">
        <v>226300</v>
      </c>
      <c r="H33" s="7">
        <v>146000</v>
      </c>
      <c r="I33" s="12">
        <f>H33/G33*100</f>
        <v>64.516129032258064</v>
      </c>
      <c r="J33" s="7">
        <v>315691</v>
      </c>
      <c r="K33" s="7">
        <v>104965</v>
      </c>
      <c r="L33" s="7">
        <f>G33-K33</f>
        <v>121335</v>
      </c>
      <c r="M33" s="7">
        <v>183240.00390625</v>
      </c>
      <c r="N33" s="22">
        <f>L33/M33</f>
        <v>0.66216436047489891</v>
      </c>
      <c r="O33" s="27">
        <v>1928</v>
      </c>
      <c r="P33" s="32">
        <f>L33/O33</f>
        <v>62.933091286307054</v>
      </c>
      <c r="Q33" s="37" t="s">
        <v>28</v>
      </c>
      <c r="R33" s="42">
        <f>ABS(N43-N33)*100</f>
        <v>66.216436047489893</v>
      </c>
      <c r="S33" t="s">
        <v>29</v>
      </c>
      <c r="T33" s="7">
        <v>104965</v>
      </c>
      <c r="V33" t="s">
        <v>30</v>
      </c>
      <c r="W33">
        <v>401</v>
      </c>
      <c r="X33">
        <v>76</v>
      </c>
    </row>
    <row r="34" spans="1:24" x14ac:dyDescent="0.25">
      <c r="A34" t="s">
        <v>34</v>
      </c>
      <c r="B34" t="s">
        <v>35</v>
      </c>
      <c r="C34" s="17">
        <v>45434</v>
      </c>
      <c r="D34" s="7">
        <v>375000</v>
      </c>
      <c r="E34" t="s">
        <v>26</v>
      </c>
      <c r="F34" t="s">
        <v>27</v>
      </c>
      <c r="G34" s="7">
        <v>375000</v>
      </c>
      <c r="H34" s="7">
        <v>114300</v>
      </c>
      <c r="I34" s="12">
        <f>H34/G34*100</f>
        <v>30.48</v>
      </c>
      <c r="J34" s="7">
        <v>228603</v>
      </c>
      <c r="K34" s="7">
        <v>137257</v>
      </c>
      <c r="L34" s="7">
        <f>G34-K34</f>
        <v>237743</v>
      </c>
      <c r="M34" s="7">
        <v>79431.3046875</v>
      </c>
      <c r="N34" s="22">
        <f>L34/M34</f>
        <v>2.9930642702563253</v>
      </c>
      <c r="O34" s="27">
        <v>680</v>
      </c>
      <c r="P34" s="32">
        <f>L34/O34</f>
        <v>349.62205882352941</v>
      </c>
      <c r="Q34" s="37" t="s">
        <v>28</v>
      </c>
      <c r="R34" s="42">
        <f>ABS(N56-N34)*100</f>
        <v>299.3064270256325</v>
      </c>
      <c r="S34" t="s">
        <v>36</v>
      </c>
      <c r="T34" s="7">
        <v>137257</v>
      </c>
      <c r="V34" t="s">
        <v>30</v>
      </c>
      <c r="W34">
        <v>401</v>
      </c>
      <c r="X34">
        <v>69</v>
      </c>
    </row>
  </sheetData>
  <conditionalFormatting sqref="A2:X22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A33:X3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headerFooter>
    <oddHeader>&amp;C2025 Garfield Twp Lakefront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CE1F-5379-4498-BF67-DF23608B84C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rainey</dc:creator>
  <cp:lastModifiedBy>j rainey</cp:lastModifiedBy>
  <dcterms:created xsi:type="dcterms:W3CDTF">2024-10-01T23:04:12Z</dcterms:created>
  <dcterms:modified xsi:type="dcterms:W3CDTF">2024-10-02T00:58:41Z</dcterms:modified>
</cp:coreProperties>
</file>