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\Pictures\Assessing\Sales Studies\2025\Garfield\"/>
    </mc:Choice>
  </mc:AlternateContent>
  <xr:revisionPtr revIDLastSave="0" documentId="13_ncr:1_{14C5C041-94F9-4926-9E0D-42D4AAFDDBF5}" xr6:coauthVersionLast="47" xr6:coauthVersionMax="47" xr10:uidLastSave="{00000000-0000-0000-0000-000000000000}"/>
  <bookViews>
    <workbookView xWindow="-120" yWindow="16080" windowWidth="29040" windowHeight="16440" xr2:uid="{FD2EC2A2-CDCE-41CA-8FA5-C1E625B7AAA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K2" i="2"/>
  <c r="Q2" i="2" s="1"/>
  <c r="I3" i="2"/>
  <c r="K3" i="2"/>
  <c r="Q3" i="2" s="1"/>
  <c r="I4" i="2"/>
  <c r="K4" i="2"/>
  <c r="R4" i="2" s="1"/>
  <c r="Q4" i="2"/>
  <c r="I5" i="2"/>
  <c r="K5" i="2"/>
  <c r="Q5" i="2" s="1"/>
  <c r="I6" i="2"/>
  <c r="K6" i="2"/>
  <c r="R6" i="2" s="1"/>
  <c r="I7" i="2"/>
  <c r="K7" i="2"/>
  <c r="Q7" i="2" s="1"/>
  <c r="I8" i="2"/>
  <c r="K8" i="2"/>
  <c r="Q8" i="2" s="1"/>
  <c r="I9" i="2"/>
  <c r="K9" i="2"/>
  <c r="S9" i="2" s="1"/>
  <c r="I10" i="2"/>
  <c r="K10" i="2"/>
  <c r="R10" i="2" s="1"/>
  <c r="I11" i="2"/>
  <c r="K11" i="2"/>
  <c r="S11" i="2" s="1"/>
  <c r="I12" i="2"/>
  <c r="K12" i="2"/>
  <c r="Q12" i="2" s="1"/>
  <c r="S12" i="2"/>
  <c r="I13" i="2"/>
  <c r="K13" i="2"/>
  <c r="Q13" i="2" s="1"/>
  <c r="I14" i="2"/>
  <c r="K14" i="2"/>
  <c r="R14" i="2" s="1"/>
  <c r="I15" i="2"/>
  <c r="K15" i="2"/>
  <c r="Q15" i="2" s="1"/>
  <c r="D16" i="2"/>
  <c r="G16" i="2"/>
  <c r="H16" i="2"/>
  <c r="I17" i="2" s="1"/>
  <c r="J16" i="2"/>
  <c r="L16" i="2"/>
  <c r="M16" i="2"/>
  <c r="O16" i="2"/>
  <c r="P16" i="2"/>
  <c r="R11" i="2" l="1"/>
  <c r="R3" i="2"/>
  <c r="I18" i="2"/>
  <c r="S6" i="2"/>
  <c r="S8" i="2"/>
  <c r="R8" i="2"/>
  <c r="S3" i="2"/>
  <c r="Q6" i="2"/>
  <c r="S15" i="2"/>
  <c r="Q10" i="2"/>
  <c r="R12" i="2"/>
  <c r="S14" i="2"/>
  <c r="R9" i="2"/>
  <c r="Q14" i="2"/>
  <c r="Q9" i="2"/>
  <c r="Q11" i="2"/>
  <c r="S7" i="2"/>
  <c r="S2" i="2"/>
  <c r="R15" i="2"/>
  <c r="S10" i="2"/>
  <c r="R7" i="2"/>
  <c r="S4" i="2"/>
  <c r="R2" i="2"/>
  <c r="S13" i="2"/>
  <c r="S5" i="2"/>
  <c r="K16" i="2"/>
  <c r="R13" i="2"/>
  <c r="R5" i="2"/>
  <c r="M18" i="2" l="1"/>
  <c r="P18" i="2"/>
  <c r="S18" i="2"/>
</calcChain>
</file>

<file path=xl/sharedStrings.xml><?xml version="1.0" encoding="utf-8"?>
<sst xmlns="http://schemas.openxmlformats.org/spreadsheetml/2006/main" count="170" uniqueCount="87">
  <si>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</si>
  <si>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</si>
  <si>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</si>
  <si>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</si>
  <si>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</si>
  <si>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</si>
  <si>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</si>
  <si>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</si>
  <si>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</si>
  <si>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</si>
  <si>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</si>
  <si>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</si>
  <si>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</si>
  <si>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</si>
  <si>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</si>
  <si>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</si>
  <si>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</si>
  <si>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</si>
  <si>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</si>
  <si>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</si>
  <si>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</si>
  <si>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</si>
  <si>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</si>
  <si>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</si>
  <si>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Inspected Date</t>
  </si>
  <si>
    <t>Class</t>
  </si>
  <si>
    <t>Rate Group 1</t>
  </si>
  <si>
    <t>18-23-400-028</t>
  </si>
  <si>
    <t>7760 S RIVER RIDGE DR</t>
  </si>
  <si>
    <t>WD</t>
  </si>
  <si>
    <t>03-ARM'S LENGTH</t>
  </si>
  <si>
    <t>RIVER</t>
  </si>
  <si>
    <t>497/6813</t>
  </si>
  <si>
    <t>RIVER FRONT PROPERTIES</t>
  </si>
  <si>
    <t>401</t>
  </si>
  <si>
    <t>RIVER FF RATE</t>
  </si>
  <si>
    <t>18-26-351-004</t>
  </si>
  <si>
    <t>1540 W RIDGE AVE</t>
  </si>
  <si>
    <t>PTA</t>
  </si>
  <si>
    <t>19-MULTI PARCEL ARM'S LENGTH</t>
  </si>
  <si>
    <t>18-26-350-004, 18-26-350-012, 18-26-351-005</t>
  </si>
  <si>
    <t>402</t>
  </si>
  <si>
    <t>18-26-480-012</t>
  </si>
  <si>
    <t>905 W CRONK</t>
  </si>
  <si>
    <t>488/5044</t>
  </si>
  <si>
    <t>493/9235</t>
  </si>
  <si>
    <t>18-32-400-011</t>
  </si>
  <si>
    <t>3455 W 96TH ST</t>
  </si>
  <si>
    <t>18-32-400-010, 18-32-400-009</t>
  </si>
  <si>
    <t>18-33-300-002</t>
  </si>
  <si>
    <t>493/1789</t>
  </si>
  <si>
    <t>18-33-300-001</t>
  </si>
  <si>
    <t>18-34-100-011</t>
  </si>
  <si>
    <t>8818 S PARSON AVE</t>
  </si>
  <si>
    <t>488/7304</t>
  </si>
  <si>
    <t>18-34-200-009</t>
  </si>
  <si>
    <t>9075 S FERRIS AVE</t>
  </si>
  <si>
    <t>496/6194</t>
  </si>
  <si>
    <t>18-34-400-006</t>
  </si>
  <si>
    <t>9589 S FERRIS AVE</t>
  </si>
  <si>
    <t>489/8108</t>
  </si>
  <si>
    <t>18-35-100-027</t>
  </si>
  <si>
    <t>8861 S BIG BUCK LN</t>
  </si>
  <si>
    <t>488/4738</t>
  </si>
  <si>
    <t>MLC</t>
  </si>
  <si>
    <t>488/4616</t>
  </si>
  <si>
    <t>18-35-220-008</t>
  </si>
  <si>
    <t>8940 S FELCH AVE</t>
  </si>
  <si>
    <t>492/4501</t>
  </si>
  <si>
    <t>496/3828</t>
  </si>
  <si>
    <t>18-36-100-021</t>
  </si>
  <si>
    <t>9161 S MUNDY AVE</t>
  </si>
  <si>
    <t>497/5600</t>
  </si>
  <si>
    <t>NOT INSPECTED</t>
  </si>
  <si>
    <t>18-36-100-022</t>
  </si>
  <si>
    <t>S MUNDY AVE</t>
  </si>
  <si>
    <t>497/4913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</si>
  <si>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</si>
  <si>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</si>
  <si>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</si>
  <si>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</si>
  <si>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</si>
  <si>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</si>
  <si>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</si>
  <si>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2024 used:</t>
  </si>
  <si>
    <t>FF</t>
  </si>
  <si>
    <t>2025 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</si>
</sst>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2C1C-2E69-4BBC-ACF5-A7164509EAF4}">
  <dimension ref="A1:AU21"/>
  <sheetViews>
    <sheetView tabSelected="1" topLeftCell="E1" workbookViewId="0">
      <selection activeCell="M22" sqref="M22"/>
    </sheetView>
  </sheetViews>
  <sheetFormatPr defaultRowHeight="15" x14ac:dyDescent="0.25"/>
  <cols>
    <col min="1" max="1" width="16.28515625" customWidth="1"/>
    <col min="2" max="2" width="28.85546875" customWidth="1"/>
    <col min="3" max="3" width="16.7109375" style="25" customWidth="1"/>
    <col min="4" max="4" width="17.7109375" style="15" customWidth="1"/>
    <col min="5" max="5" width="8.7109375" customWidth="1"/>
    <col min="6" max="6" width="21.5703125" customWidth="1"/>
    <col min="7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3.7109375" style="39" customWidth="1"/>
    <col min="21" max="21" width="12.140625" style="4" customWidth="1"/>
    <col min="22" max="22" width="13.7109375" customWidth="1"/>
    <col min="23" max="23" width="40.7109375" customWidth="1"/>
    <col min="24" max="24" width="15.7109375" customWidth="1"/>
    <col min="25" max="27" width="20.7109375" customWidth="1"/>
  </cols>
  <sheetData>
    <row r="1" spans="1:47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x14ac:dyDescent="0.25">
      <c r="A2" t="s">
        <v>27</v>
      </c>
      <c r="B2" t="s">
        <v>28</v>
      </c>
      <c r="C2" s="25">
        <v>45496</v>
      </c>
      <c r="D2" s="15">
        <v>699999</v>
      </c>
      <c r="E2" t="s">
        <v>29</v>
      </c>
      <c r="F2" t="s">
        <v>30</v>
      </c>
      <c r="G2" s="15">
        <v>699999</v>
      </c>
      <c r="H2" s="15">
        <v>211100</v>
      </c>
      <c r="I2" s="20">
        <f t="shared" ref="I2:I15" si="0">H2/G2*100</f>
        <v>30.157185938837056</v>
      </c>
      <c r="J2" s="15">
        <v>422225</v>
      </c>
      <c r="K2" s="15">
        <f>G2-340803</f>
        <v>359196</v>
      </c>
      <c r="L2" s="15">
        <v>81422</v>
      </c>
      <c r="M2" s="30">
        <v>214.28</v>
      </c>
      <c r="N2" s="34">
        <v>300</v>
      </c>
      <c r="O2" s="39">
        <v>3.52</v>
      </c>
      <c r="P2" s="39">
        <v>3.52</v>
      </c>
      <c r="Q2" s="15">
        <f t="shared" ref="Q2:Q15" si="1">K2/M2</f>
        <v>1676.2927011386971</v>
      </c>
      <c r="R2" s="15">
        <f t="shared" ref="R2:R15" si="2">K2/O2</f>
        <v>102044.31818181818</v>
      </c>
      <c r="S2" s="44">
        <f t="shared" ref="S2:S15" si="3">K2/O2/43560</f>
        <v>2.342615201602805</v>
      </c>
      <c r="T2" s="39">
        <v>221.42</v>
      </c>
      <c r="U2" s="5" t="s">
        <v>31</v>
      </c>
      <c r="V2" t="s">
        <v>32</v>
      </c>
      <c r="X2" t="s">
        <v>33</v>
      </c>
      <c r="Y2" s="6">
        <v>45035</v>
      </c>
      <c r="Z2" s="7" t="s">
        <v>34</v>
      </c>
      <c r="AA2" t="s">
        <v>35</v>
      </c>
      <c r="AL2" s="2"/>
      <c r="AN2" s="2"/>
    </row>
    <row r="3" spans="1:47" x14ac:dyDescent="0.25">
      <c r="A3" t="s">
        <v>36</v>
      </c>
      <c r="B3" t="s">
        <v>37</v>
      </c>
      <c r="C3" s="25">
        <v>45544</v>
      </c>
      <c r="D3" s="15">
        <v>249900</v>
      </c>
      <c r="E3" t="s">
        <v>38</v>
      </c>
      <c r="F3" t="s">
        <v>39</v>
      </c>
      <c r="G3" s="15">
        <v>249900</v>
      </c>
      <c r="H3" s="15">
        <v>81000</v>
      </c>
      <c r="I3" s="20">
        <f t="shared" si="0"/>
        <v>32.41296518607443</v>
      </c>
      <c r="J3" s="15">
        <v>218539</v>
      </c>
      <c r="K3" s="15">
        <f>G3-119882</f>
        <v>130018</v>
      </c>
      <c r="L3" s="15">
        <v>98657</v>
      </c>
      <c r="M3" s="30">
        <v>245</v>
      </c>
      <c r="N3" s="34">
        <v>600</v>
      </c>
      <c r="O3" s="39">
        <v>3.31</v>
      </c>
      <c r="P3" s="39">
        <v>1.34</v>
      </c>
      <c r="Q3" s="15">
        <f t="shared" si="1"/>
        <v>530.68571428571431</v>
      </c>
      <c r="R3" s="15">
        <f t="shared" si="2"/>
        <v>39280.362537764348</v>
      </c>
      <c r="S3" s="44">
        <f t="shared" si="3"/>
        <v>0.90175304264840095</v>
      </c>
      <c r="T3" s="39">
        <v>245</v>
      </c>
      <c r="U3" s="5" t="s">
        <v>31</v>
      </c>
      <c r="V3" t="s">
        <v>38</v>
      </c>
      <c r="W3" t="s">
        <v>40</v>
      </c>
      <c r="X3" t="s">
        <v>33</v>
      </c>
      <c r="Y3" s="6">
        <v>45527</v>
      </c>
      <c r="Z3" s="7" t="s">
        <v>34</v>
      </c>
      <c r="AA3" t="s">
        <v>35</v>
      </c>
    </row>
    <row r="4" spans="1:47" x14ac:dyDescent="0.25">
      <c r="A4" t="s">
        <v>42</v>
      </c>
      <c r="B4" t="s">
        <v>43</v>
      </c>
      <c r="C4" s="25">
        <v>44679</v>
      </c>
      <c r="D4" s="15">
        <v>60000</v>
      </c>
      <c r="E4" t="s">
        <v>29</v>
      </c>
      <c r="F4" t="s">
        <v>30</v>
      </c>
      <c r="G4" s="15">
        <v>60000</v>
      </c>
      <c r="H4" s="15">
        <v>25900</v>
      </c>
      <c r="I4" s="20">
        <f t="shared" si="0"/>
        <v>43.166666666666664</v>
      </c>
      <c r="J4" s="15">
        <v>68975</v>
      </c>
      <c r="K4" s="15">
        <f>G4-0</f>
        <v>60000</v>
      </c>
      <c r="L4" s="15">
        <v>68975</v>
      </c>
      <c r="M4" s="30">
        <v>229.91564600000001</v>
      </c>
      <c r="N4" s="34">
        <v>585</v>
      </c>
      <c r="O4" s="39">
        <v>2.7930000000000001</v>
      </c>
      <c r="P4" s="39">
        <v>2.367</v>
      </c>
      <c r="Q4" s="15">
        <f t="shared" si="1"/>
        <v>260.96527593428766</v>
      </c>
      <c r="R4" s="15">
        <f t="shared" si="2"/>
        <v>21482.277121374864</v>
      </c>
      <c r="S4" s="44">
        <f t="shared" si="3"/>
        <v>0.49316522317205841</v>
      </c>
      <c r="T4" s="39">
        <v>208</v>
      </c>
      <c r="U4" s="5" t="s">
        <v>31</v>
      </c>
      <c r="V4" t="s">
        <v>44</v>
      </c>
      <c r="X4" t="s">
        <v>33</v>
      </c>
      <c r="Y4" s="6">
        <v>45539</v>
      </c>
      <c r="Z4" s="7" t="s">
        <v>34</v>
      </c>
      <c r="AA4" t="s">
        <v>35</v>
      </c>
    </row>
    <row r="5" spans="1:47" x14ac:dyDescent="0.25">
      <c r="A5" t="s">
        <v>46</v>
      </c>
      <c r="B5" t="s">
        <v>47</v>
      </c>
      <c r="C5" s="25">
        <v>45156</v>
      </c>
      <c r="D5" s="15">
        <v>470000</v>
      </c>
      <c r="E5" t="s">
        <v>29</v>
      </c>
      <c r="F5" t="s">
        <v>39</v>
      </c>
      <c r="G5" s="15">
        <v>470000</v>
      </c>
      <c r="H5" s="15">
        <v>282100</v>
      </c>
      <c r="I5" s="20">
        <f t="shared" si="0"/>
        <v>60.021276595744681</v>
      </c>
      <c r="J5" s="15">
        <v>524852</v>
      </c>
      <c r="K5" s="15">
        <f>G5-258280</f>
        <v>211720</v>
      </c>
      <c r="L5" s="15">
        <v>266572</v>
      </c>
      <c r="M5" s="30">
        <v>1051.0173179999999</v>
      </c>
      <c r="N5" s="34">
        <v>2444.5</v>
      </c>
      <c r="O5" s="39">
        <v>13.159000000000001</v>
      </c>
      <c r="P5" s="39">
        <v>3.8109999999999999</v>
      </c>
      <c r="Q5" s="15">
        <f t="shared" si="1"/>
        <v>201.44292237057127</v>
      </c>
      <c r="R5" s="15">
        <f t="shared" si="2"/>
        <v>16089.368493046582</v>
      </c>
      <c r="S5" s="44">
        <f t="shared" si="3"/>
        <v>0.36936107651622091</v>
      </c>
      <c r="T5" s="39">
        <v>1306</v>
      </c>
      <c r="U5" s="5" t="s">
        <v>31</v>
      </c>
      <c r="V5" t="s">
        <v>45</v>
      </c>
      <c r="W5" t="s">
        <v>48</v>
      </c>
      <c r="X5" t="s">
        <v>33</v>
      </c>
      <c r="Y5" s="6">
        <v>45194</v>
      </c>
      <c r="Z5" s="7" t="s">
        <v>34</v>
      </c>
      <c r="AA5" t="s">
        <v>35</v>
      </c>
    </row>
    <row r="6" spans="1:47" x14ac:dyDescent="0.25">
      <c r="A6" t="s">
        <v>49</v>
      </c>
      <c r="C6" s="25">
        <v>45085</v>
      </c>
      <c r="D6" s="15">
        <v>400000</v>
      </c>
      <c r="E6" t="s">
        <v>29</v>
      </c>
      <c r="F6" t="s">
        <v>30</v>
      </c>
      <c r="G6" s="15">
        <v>400000</v>
      </c>
      <c r="H6" s="15">
        <v>181600</v>
      </c>
      <c r="I6" s="20">
        <f t="shared" si="0"/>
        <v>45.4</v>
      </c>
      <c r="J6" s="15">
        <v>133738</v>
      </c>
      <c r="K6" s="15">
        <f>G6-0</f>
        <v>400000</v>
      </c>
      <c r="L6" s="15">
        <v>133738</v>
      </c>
      <c r="M6" s="30">
        <v>1928.1922279999999</v>
      </c>
      <c r="N6" s="34">
        <v>694.70001200000002</v>
      </c>
      <c r="O6" s="39">
        <v>57.25</v>
      </c>
      <c r="P6" s="39">
        <v>31.49</v>
      </c>
      <c r="Q6" s="15">
        <f t="shared" si="1"/>
        <v>207.44819639424458</v>
      </c>
      <c r="R6" s="15">
        <f t="shared" si="2"/>
        <v>6986.8995633187769</v>
      </c>
      <c r="S6" s="44">
        <f t="shared" si="3"/>
        <v>0.16039714332687735</v>
      </c>
      <c r="T6" s="39">
        <v>1650</v>
      </c>
      <c r="U6" s="5" t="s">
        <v>31</v>
      </c>
      <c r="V6" t="s">
        <v>50</v>
      </c>
      <c r="W6" t="s">
        <v>51</v>
      </c>
      <c r="X6" t="s">
        <v>33</v>
      </c>
      <c r="Y6" s="6">
        <v>31595</v>
      </c>
      <c r="Z6" s="7" t="s">
        <v>41</v>
      </c>
      <c r="AA6" t="s">
        <v>35</v>
      </c>
    </row>
    <row r="7" spans="1:47" x14ac:dyDescent="0.25">
      <c r="A7" t="s">
        <v>52</v>
      </c>
      <c r="B7" t="s">
        <v>53</v>
      </c>
      <c r="C7" s="25">
        <v>44680</v>
      </c>
      <c r="D7" s="15">
        <v>160000</v>
      </c>
      <c r="E7" t="s">
        <v>29</v>
      </c>
      <c r="F7" t="s">
        <v>30</v>
      </c>
      <c r="G7" s="15">
        <v>160000</v>
      </c>
      <c r="H7" s="15">
        <v>44800</v>
      </c>
      <c r="I7" s="20">
        <f t="shared" si="0"/>
        <v>28.000000000000004</v>
      </c>
      <c r="J7" s="15">
        <v>148336</v>
      </c>
      <c r="K7" s="15">
        <f>G7-36260</f>
        <v>123740</v>
      </c>
      <c r="L7" s="15">
        <v>112076</v>
      </c>
      <c r="M7" s="30">
        <v>311.32241599999998</v>
      </c>
      <c r="N7" s="34">
        <v>1700</v>
      </c>
      <c r="O7" s="39">
        <v>9.3659999999999997</v>
      </c>
      <c r="P7" s="39">
        <v>9.3659999999999997</v>
      </c>
      <c r="Q7" s="15">
        <f t="shared" si="1"/>
        <v>397.46575781423979</v>
      </c>
      <c r="R7" s="15">
        <f t="shared" si="2"/>
        <v>13211.616485159086</v>
      </c>
      <c r="S7" s="44">
        <f t="shared" si="3"/>
        <v>0.30329698083468976</v>
      </c>
      <c r="T7" s="39">
        <v>240</v>
      </c>
      <c r="U7" s="5" t="s">
        <v>31</v>
      </c>
      <c r="V7" t="s">
        <v>54</v>
      </c>
      <c r="X7" t="s">
        <v>33</v>
      </c>
      <c r="Y7" s="6">
        <v>44855</v>
      </c>
      <c r="Z7" s="7" t="s">
        <v>34</v>
      </c>
      <c r="AA7" t="s">
        <v>35</v>
      </c>
    </row>
    <row r="8" spans="1:47" x14ac:dyDescent="0.25">
      <c r="A8" t="s">
        <v>55</v>
      </c>
      <c r="B8" t="s">
        <v>56</v>
      </c>
      <c r="C8" s="25">
        <v>45436</v>
      </c>
      <c r="D8" s="15">
        <v>438000</v>
      </c>
      <c r="E8" t="s">
        <v>29</v>
      </c>
      <c r="F8" t="s">
        <v>30</v>
      </c>
      <c r="G8" s="15">
        <v>438000</v>
      </c>
      <c r="H8" s="15">
        <v>216100</v>
      </c>
      <c r="I8" s="20">
        <f t="shared" si="0"/>
        <v>49.337899543378995</v>
      </c>
      <c r="J8" s="15">
        <v>432212</v>
      </c>
      <c r="K8" s="15">
        <f>G8-266777</f>
        <v>171223</v>
      </c>
      <c r="L8" s="15">
        <v>165435</v>
      </c>
      <c r="M8" s="30">
        <v>424.19324599999999</v>
      </c>
      <c r="N8" s="34">
        <v>1600</v>
      </c>
      <c r="O8" s="39">
        <v>12.121</v>
      </c>
      <c r="P8" s="39">
        <v>12.121</v>
      </c>
      <c r="Q8" s="15">
        <f t="shared" si="1"/>
        <v>403.6438618827043</v>
      </c>
      <c r="R8" s="15">
        <f t="shared" si="2"/>
        <v>14126.144707532381</v>
      </c>
      <c r="S8" s="44">
        <f t="shared" si="3"/>
        <v>0.32429165995253401</v>
      </c>
      <c r="T8" s="39">
        <v>330</v>
      </c>
      <c r="U8" s="5" t="s">
        <v>31</v>
      </c>
      <c r="V8" t="s">
        <v>57</v>
      </c>
      <c r="X8" t="s">
        <v>33</v>
      </c>
      <c r="Y8" s="6">
        <v>45464</v>
      </c>
      <c r="Z8" s="7" t="s">
        <v>34</v>
      </c>
      <c r="AA8" t="s">
        <v>35</v>
      </c>
    </row>
    <row r="9" spans="1:47" x14ac:dyDescent="0.25">
      <c r="A9" t="s">
        <v>58</v>
      </c>
      <c r="B9" t="s">
        <v>59</v>
      </c>
      <c r="C9" s="25">
        <v>44777</v>
      </c>
      <c r="D9" s="15">
        <v>660000</v>
      </c>
      <c r="E9" t="s">
        <v>29</v>
      </c>
      <c r="F9" t="s">
        <v>30</v>
      </c>
      <c r="G9" s="15">
        <v>660000</v>
      </c>
      <c r="H9" s="15">
        <v>236100</v>
      </c>
      <c r="I9" s="20">
        <f t="shared" si="0"/>
        <v>35.772727272727273</v>
      </c>
      <c r="J9" s="15">
        <v>622953</v>
      </c>
      <c r="K9" s="15">
        <f>G9-365521</f>
        <v>294479</v>
      </c>
      <c r="L9" s="15">
        <v>257432</v>
      </c>
      <c r="M9" s="30">
        <v>858.10765600000002</v>
      </c>
      <c r="N9" s="34">
        <v>1200</v>
      </c>
      <c r="O9" s="39">
        <v>19.201000000000001</v>
      </c>
      <c r="P9" s="39">
        <v>22.9</v>
      </c>
      <c r="Q9" s="15">
        <f t="shared" si="1"/>
        <v>343.17255875875787</v>
      </c>
      <c r="R9" s="15">
        <f t="shared" si="2"/>
        <v>15336.649132857663</v>
      </c>
      <c r="S9" s="44">
        <f t="shared" si="3"/>
        <v>0.35208101774237061</v>
      </c>
      <c r="T9" s="39">
        <v>697</v>
      </c>
      <c r="U9" s="5" t="s">
        <v>31</v>
      </c>
      <c r="V9" t="s">
        <v>60</v>
      </c>
      <c r="X9" t="s">
        <v>33</v>
      </c>
      <c r="Y9" s="6">
        <v>44855</v>
      </c>
      <c r="Z9" s="7" t="s">
        <v>34</v>
      </c>
      <c r="AA9" t="s">
        <v>35</v>
      </c>
    </row>
    <row r="10" spans="1:47" x14ac:dyDescent="0.25">
      <c r="A10" t="s">
        <v>61</v>
      </c>
      <c r="B10" t="s">
        <v>62</v>
      </c>
      <c r="C10" s="25">
        <v>44679</v>
      </c>
      <c r="D10" s="15">
        <v>248500</v>
      </c>
      <c r="E10" t="s">
        <v>29</v>
      </c>
      <c r="F10" t="s">
        <v>30</v>
      </c>
      <c r="G10" s="15">
        <v>248500</v>
      </c>
      <c r="H10" s="15">
        <v>42600</v>
      </c>
      <c r="I10" s="20">
        <f t="shared" si="0"/>
        <v>17.142857142857142</v>
      </c>
      <c r="J10" s="15">
        <v>166575</v>
      </c>
      <c r="K10" s="15">
        <f>G10-133563</f>
        <v>114937</v>
      </c>
      <c r="L10" s="15">
        <v>33012</v>
      </c>
      <c r="M10" s="30">
        <v>42.403511000000002</v>
      </c>
      <c r="N10" s="34">
        <v>100</v>
      </c>
      <c r="O10" s="39">
        <v>6.58</v>
      </c>
      <c r="P10" s="39">
        <v>6.41</v>
      </c>
      <c r="Q10" s="15">
        <f t="shared" si="1"/>
        <v>2710.553850128118</v>
      </c>
      <c r="R10" s="15">
        <f t="shared" si="2"/>
        <v>17467.629179331307</v>
      </c>
      <c r="S10" s="44">
        <f t="shared" si="3"/>
        <v>0.4010015881389189</v>
      </c>
      <c r="T10" s="39">
        <v>50</v>
      </c>
      <c r="U10" s="5" t="s">
        <v>31</v>
      </c>
      <c r="V10" t="s">
        <v>63</v>
      </c>
      <c r="X10" t="s">
        <v>33</v>
      </c>
      <c r="Y10" s="6">
        <v>45280</v>
      </c>
      <c r="Z10" s="7" t="s">
        <v>34</v>
      </c>
      <c r="AA10" t="s">
        <v>35</v>
      </c>
    </row>
    <row r="11" spans="1:47" x14ac:dyDescent="0.25">
      <c r="A11" t="s">
        <v>61</v>
      </c>
      <c r="B11" t="s">
        <v>62</v>
      </c>
      <c r="C11" s="25">
        <v>44679</v>
      </c>
      <c r="D11" s="15">
        <v>248500</v>
      </c>
      <c r="E11" t="s">
        <v>64</v>
      </c>
      <c r="F11" t="s">
        <v>30</v>
      </c>
      <c r="G11" s="15">
        <v>248500</v>
      </c>
      <c r="H11" s="15">
        <v>42600</v>
      </c>
      <c r="I11" s="20">
        <f t="shared" si="0"/>
        <v>17.142857142857142</v>
      </c>
      <c r="J11" s="15">
        <v>166575</v>
      </c>
      <c r="K11" s="15">
        <f>G11-133563</f>
        <v>114937</v>
      </c>
      <c r="L11" s="15">
        <v>33012</v>
      </c>
      <c r="M11" s="30">
        <v>42.403511000000002</v>
      </c>
      <c r="N11" s="34">
        <v>100</v>
      </c>
      <c r="O11" s="39">
        <v>6.58</v>
      </c>
      <c r="P11" s="39">
        <v>6.41</v>
      </c>
      <c r="Q11" s="15">
        <f t="shared" si="1"/>
        <v>2710.553850128118</v>
      </c>
      <c r="R11" s="15">
        <f t="shared" si="2"/>
        <v>17467.629179331307</v>
      </c>
      <c r="S11" s="44">
        <f t="shared" si="3"/>
        <v>0.4010015881389189</v>
      </c>
      <c r="T11" s="39">
        <v>50</v>
      </c>
      <c r="U11" s="5" t="s">
        <v>31</v>
      </c>
      <c r="V11" t="s">
        <v>65</v>
      </c>
      <c r="X11" t="s">
        <v>33</v>
      </c>
      <c r="Y11" s="6">
        <v>45280</v>
      </c>
      <c r="Z11" s="7" t="s">
        <v>34</v>
      </c>
      <c r="AA11" t="s">
        <v>35</v>
      </c>
    </row>
    <row r="12" spans="1:47" x14ac:dyDescent="0.25">
      <c r="A12" t="s">
        <v>66</v>
      </c>
      <c r="B12" t="s">
        <v>67</v>
      </c>
      <c r="C12" s="25">
        <v>45027</v>
      </c>
      <c r="D12" s="15">
        <v>128000</v>
      </c>
      <c r="E12" t="s">
        <v>29</v>
      </c>
      <c r="F12" t="s">
        <v>30</v>
      </c>
      <c r="G12" s="15">
        <v>128000</v>
      </c>
      <c r="H12" s="15">
        <v>50300</v>
      </c>
      <c r="I12" s="20">
        <f t="shared" si="0"/>
        <v>39.296875</v>
      </c>
      <c r="J12" s="15">
        <v>100631</v>
      </c>
      <c r="K12" s="15">
        <f>G12-50614</f>
        <v>77386</v>
      </c>
      <c r="L12" s="15">
        <v>50017</v>
      </c>
      <c r="M12" s="30">
        <v>166.72287600000001</v>
      </c>
      <c r="N12" s="34">
        <v>180</v>
      </c>
      <c r="O12" s="39">
        <v>0.74399999999999999</v>
      </c>
      <c r="P12" s="39">
        <v>0.82</v>
      </c>
      <c r="Q12" s="15">
        <f t="shared" si="1"/>
        <v>464.15945943734795</v>
      </c>
      <c r="R12" s="15">
        <f t="shared" si="2"/>
        <v>104013.44086021505</v>
      </c>
      <c r="S12" s="44">
        <f t="shared" si="3"/>
        <v>2.387820038113293</v>
      </c>
      <c r="T12" s="39">
        <v>180</v>
      </c>
      <c r="U12" s="5" t="s">
        <v>31</v>
      </c>
      <c r="V12" t="s">
        <v>68</v>
      </c>
      <c r="X12" t="s">
        <v>33</v>
      </c>
      <c r="Y12" s="6">
        <v>45063</v>
      </c>
      <c r="Z12" s="7" t="s">
        <v>34</v>
      </c>
      <c r="AA12" t="s">
        <v>35</v>
      </c>
    </row>
    <row r="13" spans="1:47" x14ac:dyDescent="0.25">
      <c r="A13" t="s">
        <v>66</v>
      </c>
      <c r="B13" t="s">
        <v>67</v>
      </c>
      <c r="C13" s="25">
        <v>45412</v>
      </c>
      <c r="D13" s="15">
        <v>175000</v>
      </c>
      <c r="E13" t="s">
        <v>29</v>
      </c>
      <c r="F13" t="s">
        <v>30</v>
      </c>
      <c r="G13" s="15">
        <v>175000</v>
      </c>
      <c r="H13" s="15">
        <v>59100</v>
      </c>
      <c r="I13" s="20">
        <f t="shared" si="0"/>
        <v>33.771428571428572</v>
      </c>
      <c r="J13" s="15">
        <v>118107</v>
      </c>
      <c r="K13" s="15">
        <f>G13-61236</f>
        <v>113764</v>
      </c>
      <c r="L13" s="15">
        <v>56871</v>
      </c>
      <c r="M13" s="30">
        <v>189.57008500000001</v>
      </c>
      <c r="N13" s="34">
        <v>180</v>
      </c>
      <c r="O13" s="39">
        <v>0.82</v>
      </c>
      <c r="P13" s="39">
        <v>0.82</v>
      </c>
      <c r="Q13" s="15">
        <f t="shared" si="1"/>
        <v>600.11578303612612</v>
      </c>
      <c r="R13" s="15">
        <f t="shared" si="2"/>
        <v>138736.58536585368</v>
      </c>
      <c r="S13" s="44">
        <f t="shared" si="3"/>
        <v>3.1849537503639502</v>
      </c>
      <c r="T13" s="39">
        <v>217</v>
      </c>
      <c r="U13" s="5" t="s">
        <v>31</v>
      </c>
      <c r="V13" t="s">
        <v>69</v>
      </c>
      <c r="X13" t="s">
        <v>33</v>
      </c>
      <c r="Y13" s="6">
        <v>45063</v>
      </c>
      <c r="Z13" s="7" t="s">
        <v>34</v>
      </c>
      <c r="AA13" t="s">
        <v>35</v>
      </c>
    </row>
    <row r="14" spans="1:47" x14ac:dyDescent="0.25">
      <c r="A14" t="s">
        <v>70</v>
      </c>
      <c r="B14" t="s">
        <v>71</v>
      </c>
      <c r="C14" s="25">
        <v>45523</v>
      </c>
      <c r="D14" s="15">
        <v>124900</v>
      </c>
      <c r="E14" t="s">
        <v>29</v>
      </c>
      <c r="F14" t="s">
        <v>30</v>
      </c>
      <c r="G14" s="15">
        <v>124900</v>
      </c>
      <c r="H14" s="15">
        <v>0</v>
      </c>
      <c r="I14" s="20">
        <f t="shared" si="0"/>
        <v>0</v>
      </c>
      <c r="J14" s="15">
        <v>165927</v>
      </c>
      <c r="K14" s="15">
        <f>G14-27500</f>
        <v>97400</v>
      </c>
      <c r="L14" s="15">
        <v>138427</v>
      </c>
      <c r="M14" s="30">
        <v>375.52</v>
      </c>
      <c r="N14" s="34">
        <v>300</v>
      </c>
      <c r="O14" s="39">
        <v>8.23</v>
      </c>
      <c r="P14" s="39">
        <v>8.23</v>
      </c>
      <c r="Q14" s="15">
        <f t="shared" si="1"/>
        <v>259.37366851299532</v>
      </c>
      <c r="R14" s="15">
        <f t="shared" si="2"/>
        <v>11834.750911300122</v>
      </c>
      <c r="S14" s="44">
        <f t="shared" si="3"/>
        <v>0.27168849658632049</v>
      </c>
      <c r="T14" s="39">
        <v>375.52</v>
      </c>
      <c r="U14" s="5" t="s">
        <v>31</v>
      </c>
      <c r="V14" t="s">
        <v>72</v>
      </c>
      <c r="X14" t="s">
        <v>33</v>
      </c>
      <c r="Y14" t="s">
        <v>73</v>
      </c>
      <c r="Z14" s="7" t="s">
        <v>41</v>
      </c>
      <c r="AA14" t="s">
        <v>35</v>
      </c>
    </row>
    <row r="15" spans="1:47" ht="15.75" thickBot="1" x14ac:dyDescent="0.3">
      <c r="A15" t="s">
        <v>74</v>
      </c>
      <c r="B15" t="s">
        <v>75</v>
      </c>
      <c r="C15" s="25">
        <v>45513</v>
      </c>
      <c r="D15" s="15">
        <v>97500</v>
      </c>
      <c r="E15" t="s">
        <v>29</v>
      </c>
      <c r="F15" t="s">
        <v>30</v>
      </c>
      <c r="G15" s="15">
        <v>97500</v>
      </c>
      <c r="H15" s="15">
        <v>0</v>
      </c>
      <c r="I15" s="20">
        <f t="shared" si="0"/>
        <v>0</v>
      </c>
      <c r="J15" s="15">
        <v>74107</v>
      </c>
      <c r="K15" s="15">
        <f>G15-0</f>
        <v>97500</v>
      </c>
      <c r="L15" s="15">
        <v>74107</v>
      </c>
      <c r="M15" s="30">
        <v>150</v>
      </c>
      <c r="N15" s="34">
        <v>300</v>
      </c>
      <c r="O15" s="39">
        <v>7.89</v>
      </c>
      <c r="P15" s="39">
        <v>7.89</v>
      </c>
      <c r="Q15" s="15">
        <f t="shared" si="1"/>
        <v>650</v>
      </c>
      <c r="R15" s="15">
        <f t="shared" si="2"/>
        <v>12357.414448669202</v>
      </c>
      <c r="S15" s="44">
        <f t="shared" si="3"/>
        <v>0.2836872003826722</v>
      </c>
      <c r="T15" s="39">
        <v>150</v>
      </c>
      <c r="U15" s="5" t="s">
        <v>31</v>
      </c>
      <c r="V15" t="s">
        <v>76</v>
      </c>
      <c r="X15" t="s">
        <v>33</v>
      </c>
      <c r="Y15" t="s">
        <v>73</v>
      </c>
      <c r="Z15" s="7" t="s">
        <v>41</v>
      </c>
      <c r="AA15" t="s">
        <v>35</v>
      </c>
    </row>
    <row r="16" spans="1:47" ht="15.75" thickTop="1" x14ac:dyDescent="0.25">
      <c r="A16" s="8"/>
      <c r="B16" s="8"/>
      <c r="C16" s="26" t="s">
        <v>77</v>
      </c>
      <c r="D16" s="16">
        <f>+SUM(D2:D15)</f>
        <v>4160299</v>
      </c>
      <c r="E16" s="8"/>
      <c r="F16" s="8"/>
      <c r="G16" s="16">
        <f>+SUM(G2:G15)</f>
        <v>4160299</v>
      </c>
      <c r="H16" s="16">
        <f>+SUM(H2:H15)</f>
        <v>1473300</v>
      </c>
      <c r="I16" s="21"/>
      <c r="J16" s="16">
        <f>+SUM(J2:J15)</f>
        <v>3363752</v>
      </c>
      <c r="K16" s="16">
        <f>+SUM(K2:K15)</f>
        <v>2366300</v>
      </c>
      <c r="L16" s="16">
        <f>+SUM(L2:L15)</f>
        <v>1569753</v>
      </c>
      <c r="M16" s="31">
        <f>+SUM(M2:M15)</f>
        <v>6228.6484930000006</v>
      </c>
      <c r="N16" s="35"/>
      <c r="O16" s="40">
        <f>+SUM(O2:O15)</f>
        <v>151.56399999999996</v>
      </c>
      <c r="P16" s="40">
        <f>+SUM(P2:P15)</f>
        <v>117.49499999999998</v>
      </c>
      <c r="Q16" s="16"/>
      <c r="R16" s="16"/>
      <c r="S16" s="45"/>
      <c r="T16" s="40"/>
      <c r="U16" s="9"/>
      <c r="V16" s="8"/>
      <c r="W16" s="8"/>
      <c r="X16" s="8"/>
      <c r="Y16" s="8"/>
      <c r="Z16" s="8"/>
      <c r="AA16" s="8"/>
    </row>
    <row r="17" spans="1:27" x14ac:dyDescent="0.25">
      <c r="A17" s="10"/>
      <c r="B17" s="10"/>
      <c r="C17" s="27"/>
      <c r="D17" s="17"/>
      <c r="E17" s="10"/>
      <c r="F17" s="10"/>
      <c r="G17" s="17"/>
      <c r="H17" s="17" t="s">
        <v>78</v>
      </c>
      <c r="I17" s="22">
        <f>H16/G16*100</f>
        <v>35.413320052236628</v>
      </c>
      <c r="J17" s="17"/>
      <c r="K17" s="17"/>
      <c r="L17" s="17" t="s">
        <v>79</v>
      </c>
      <c r="M17" s="32"/>
      <c r="N17" s="36"/>
      <c r="O17" s="41" t="s">
        <v>79</v>
      </c>
      <c r="P17" s="41"/>
      <c r="Q17" s="17"/>
      <c r="R17" s="17" t="s">
        <v>79</v>
      </c>
      <c r="S17" s="46"/>
      <c r="T17" s="41"/>
      <c r="U17" s="11"/>
      <c r="V17" s="10"/>
      <c r="W17" s="10"/>
      <c r="X17" s="10"/>
      <c r="Y17" s="10"/>
      <c r="Z17" s="10"/>
      <c r="AA17" s="10"/>
    </row>
    <row r="18" spans="1:27" x14ac:dyDescent="0.25">
      <c r="A18" s="12"/>
      <c r="B18" s="12"/>
      <c r="C18" s="28"/>
      <c r="D18" s="18"/>
      <c r="E18" s="12"/>
      <c r="F18" s="12"/>
      <c r="G18" s="18"/>
      <c r="H18" s="18" t="s">
        <v>80</v>
      </c>
      <c r="I18" s="23">
        <f>STDEV(I2:I15)</f>
        <v>17.432380707331639</v>
      </c>
      <c r="J18" s="18"/>
      <c r="K18" s="18"/>
      <c r="L18" s="18" t="s">
        <v>81</v>
      </c>
      <c r="M18" s="48">
        <f>K16/M16</f>
        <v>379.90584998645221</v>
      </c>
      <c r="N18" s="37"/>
      <c r="O18" s="42" t="s">
        <v>82</v>
      </c>
      <c r="P18" s="42">
        <f>K16/O16</f>
        <v>15612.546515003567</v>
      </c>
      <c r="Q18" s="18"/>
      <c r="R18" s="18" t="s">
        <v>83</v>
      </c>
      <c r="S18" s="47">
        <f>K16/O16/43560</f>
        <v>0.35841475011486612</v>
      </c>
      <c r="T18" s="42"/>
      <c r="U18" s="13"/>
      <c r="V18" s="12"/>
      <c r="W18" s="12"/>
      <c r="X18" s="12"/>
      <c r="Y18" s="12"/>
      <c r="Z18" s="12"/>
      <c r="AA18" s="12"/>
    </row>
    <row r="20" spans="1:27" x14ac:dyDescent="0.25">
      <c r="L20" s="15" t="s">
        <v>84</v>
      </c>
      <c r="M20" s="30">
        <v>300</v>
      </c>
      <c r="N20" s="34" t="s">
        <v>85</v>
      </c>
    </row>
    <row r="21" spans="1:27" x14ac:dyDescent="0.25">
      <c r="L21" s="15" t="s">
        <v>86</v>
      </c>
      <c r="M21" s="30">
        <v>325</v>
      </c>
      <c r="N21" s="34" t="s">
        <v>85</v>
      </c>
    </row>
  </sheetData>
  <conditionalFormatting sqref="A2:AA1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  <headerFooter>
    <oddHeader>&amp;C2025 Garfield Twp River Front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0907-0F85-427A-AC2C-FE92E7CA871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rainey</dc:creator>
  <cp:lastModifiedBy>j rainey</cp:lastModifiedBy>
  <dcterms:created xsi:type="dcterms:W3CDTF">2024-09-26T15:35:09Z</dcterms:created>
  <dcterms:modified xsi:type="dcterms:W3CDTF">2024-10-02T00:39:02Z</dcterms:modified>
</cp:coreProperties>
</file>